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43" activeTab="0"/>
  </bookViews>
  <sheets>
    <sheet name="IZDEVUMI 2018" sheetId="1" r:id="rId1"/>
    <sheet name="IENEMUMI 2018" sheetId="2" r:id="rId2"/>
  </sheets>
  <definedNames>
    <definedName name="_xlnm.Print_Area" localSheetId="0">'IZDEVUMI 2018'!$A$1:$CJ$30</definedName>
  </definedNames>
  <calcPr fullCalcOnLoad="1"/>
</workbook>
</file>

<file path=xl/comments1.xml><?xml version="1.0" encoding="utf-8"?>
<comments xmlns="http://schemas.openxmlformats.org/spreadsheetml/2006/main">
  <authors>
    <author>Valentīna</author>
  </authors>
  <commentList>
    <comment ref="BM17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P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U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CB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CA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Z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Z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W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R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Q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Z1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Z13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BZ14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CE22" authorId="0">
      <text>
        <r>
          <rPr>
            <b/>
            <sz val="9"/>
            <rFont val="Tahoma"/>
            <family val="2"/>
          </rPr>
          <t xml:space="preserve">Informācija pie Galvenās grāmatvedes S.Zabludovskas </t>
        </r>
      </text>
    </comment>
  </commentList>
</comments>
</file>

<file path=xl/comments2.xml><?xml version="1.0" encoding="utf-8"?>
<comments xmlns="http://schemas.openxmlformats.org/spreadsheetml/2006/main">
  <authors>
    <author>Valentīna</author>
  </authors>
  <commentList>
    <comment ref="E20" authorId="0">
      <text>
        <r>
          <rPr>
            <b/>
            <sz val="9"/>
            <rFont val="Tahoma"/>
            <family val="2"/>
          </rPr>
          <t xml:space="preserve">CVK - 7600
Skolas soma - 3491
Dziesmu svētkiem - 2500
Vietējās sabiedrības veselības projekts - 20000
Atbasts izglītojamo kompetenču projekts - 20479
mīnus 4504,- par Biržu Intpsk izglītojamo kompetenču projektā
</t>
        </r>
      </text>
    </comment>
    <comment ref="E21" authorId="0">
      <text>
        <r>
          <rPr>
            <b/>
            <sz val="9"/>
            <rFont val="Tahoma"/>
            <family val="2"/>
          </rPr>
          <t>koriģēts no i18620</t>
        </r>
      </text>
    </comment>
  </commentList>
</comments>
</file>

<file path=xl/sharedStrings.xml><?xml version="1.0" encoding="utf-8"?>
<sst xmlns="http://schemas.openxmlformats.org/spreadsheetml/2006/main" count="223" uniqueCount="140">
  <si>
    <t>Izdevumu kods</t>
  </si>
  <si>
    <t>Darba samaksa pedagogiem un citiem darbiniekiem no mērķdotācijām</t>
  </si>
  <si>
    <t xml:space="preserve">Darba samaksa tehniskajiem darbiniekiem </t>
  </si>
  <si>
    <t>VSAOI pedagogiem un citiem darbiniekiem no mērķdotācijām</t>
  </si>
  <si>
    <t>Komandējumi</t>
  </si>
  <si>
    <t>Pašvaldības budžeta % maksājumi Valsts kasei</t>
  </si>
  <si>
    <t>1.1.1.1.</t>
  </si>
  <si>
    <t>Iedzīvotāju ienākuma nodoklis iepriekšējā gada nesadalītais atlikums</t>
  </si>
  <si>
    <t>1.1.1.2.</t>
  </si>
  <si>
    <t xml:space="preserve">Iedzīvotāju ienākuma nodoklis pārskata gadā </t>
  </si>
  <si>
    <t>4.1.1.0.</t>
  </si>
  <si>
    <t>Nekustamā īpašuma nodoklis par zemi</t>
  </si>
  <si>
    <t>4.1.2.0.</t>
  </si>
  <si>
    <t>8.3.9.0.</t>
  </si>
  <si>
    <t>Pārējie ieņēmumi no dividendēm</t>
  </si>
  <si>
    <t>9.4.0.0.</t>
  </si>
  <si>
    <t>Valsts nodevas</t>
  </si>
  <si>
    <t>9.5.0.0.</t>
  </si>
  <si>
    <t>Pašvaldību nodevas</t>
  </si>
  <si>
    <t>10.0.0.0.</t>
  </si>
  <si>
    <t>Sodi un sankcijas</t>
  </si>
  <si>
    <t>13.1.0.0.</t>
  </si>
  <si>
    <t xml:space="preserve">Ieņēmumi no ēku un būvju īpašuma pārdošanas 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</si>
  <si>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</si>
  <si>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</si>
  <si>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</si>
  <si>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</si>
  <si>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18.6.4.0.</t>
  </si>
  <si>
    <t>Ieņēmumi no pašvaldību finanšu izlīdzināšanas fonda</t>
  </si>
  <si>
    <t>18.6.9.0.</t>
  </si>
  <si>
    <t>19.2.0.0.</t>
  </si>
  <si>
    <t>Ieņēmumi pašvaldības budžetā no citām pašvaldībām izglītības funkciju nodrošināšanai</t>
  </si>
  <si>
    <t>19.2.3.0.</t>
  </si>
  <si>
    <t>Ieņēmumi sociālās palīdzības funkciju nodrošināšanai</t>
  </si>
  <si>
    <t>21.3.5.0.</t>
  </si>
  <si>
    <t>Maksa par izglītības pakalpojumiem</t>
  </si>
  <si>
    <t>21.3.8.0.</t>
  </si>
  <si>
    <t>Ieņēmumi par nomu un īri</t>
  </si>
  <si>
    <t>21.3.9.0.</t>
  </si>
  <si>
    <t>Ieņēmumi no pārējiem budžeta iestāžu maksas pakalpojumiem</t>
  </si>
  <si>
    <t>Kopā ieņēmumi pirms aizdevuma nomaksas:</t>
  </si>
  <si>
    <t>VSAOI tehniskajiem darbiniekiem</t>
  </si>
  <si>
    <t>Apstiprinātais budžets</t>
  </si>
  <si>
    <t>Kredīta atmaksa</t>
  </si>
  <si>
    <t>PAVISAM</t>
  </si>
  <si>
    <t>Izdevumi kopā pirms kredīta atmaksas:</t>
  </si>
  <si>
    <t>12.0.0.0.</t>
  </si>
  <si>
    <t>Nenodokļu ieņēmumi</t>
  </si>
  <si>
    <t>ieņēmumi izglītības nodrošināšanai</t>
  </si>
  <si>
    <t>Aizdevuma atmaksa</t>
  </si>
  <si>
    <t>ELFLA topogrāfijas izstrāde ceļiem (2017.gada rēķinu apmaksa)</t>
  </si>
  <si>
    <t>4.1.3.0.</t>
  </si>
  <si>
    <t>Nekustamā īpašuma nodoklis par ēkām</t>
  </si>
  <si>
    <t>Nekustamā īpašuma nodoklis par mājokli</t>
  </si>
  <si>
    <t>Ieņēmumi no pašvaldību finanšu izlīdzināšanas fonda par iepriekšējo gadu</t>
  </si>
  <si>
    <t>Pārējie pašvadlības saņemtie valsts budžeta iestāžu transferti</t>
  </si>
  <si>
    <t>Salas novada pašvaldības 2018. gada pamatbudžeta ieņēmumi</t>
  </si>
  <si>
    <t>Salas novada pašvaldības 2018. gada pamatbudžeta izdevumi</t>
  </si>
  <si>
    <t>Pakalpojumi</t>
  </si>
  <si>
    <t>Krājumi, materiāli,energoresursi, preces, biroja preces un inventārs</t>
  </si>
  <si>
    <t>Pamatkapitāla veidošana - nemateriālie ieguldījumi</t>
  </si>
  <si>
    <t>Pamatkapitāla veidošana - pamatlīdzekļi</t>
  </si>
  <si>
    <t>Sociālie pabalsti naudā</t>
  </si>
  <si>
    <t>Pašvaldību uzturēšanas izdevumu transferti</t>
  </si>
  <si>
    <t>I.Sproģe</t>
  </si>
  <si>
    <r>
      <t xml:space="preserve">Kopā                  </t>
    </r>
    <r>
      <rPr>
        <b/>
        <i/>
        <sz val="16"/>
        <color indexed="8"/>
        <rFont val="Calibri"/>
        <family val="2"/>
      </rPr>
      <t>(euro)</t>
    </r>
  </si>
  <si>
    <r>
      <t xml:space="preserve">Biržu internāt-pamatskola apstiprināts budžets                          </t>
    </r>
    <r>
      <rPr>
        <i/>
        <sz val="11"/>
        <color indexed="8"/>
        <rFont val="Calibri"/>
        <family val="2"/>
      </rPr>
      <t>(euro)</t>
    </r>
  </si>
  <si>
    <t xml:space="preserve">Salas vidusskola                  </t>
  </si>
  <si>
    <t>Biržu pamatskola</t>
  </si>
  <si>
    <t xml:space="preserve">PII Ābelīte     </t>
  </si>
  <si>
    <t xml:space="preserve">Administrācija </t>
  </si>
  <si>
    <t xml:space="preserve">Salas bibliotēka </t>
  </si>
  <si>
    <t xml:space="preserve">Biržu          bibliotēka                          </t>
  </si>
  <si>
    <t xml:space="preserve">Sēlpils I bibliotēka                            </t>
  </si>
  <si>
    <t xml:space="preserve">Sēlpils II    bibliotēka                                                 </t>
  </si>
  <si>
    <t xml:space="preserve">Salas kultūras nams                   </t>
  </si>
  <si>
    <t xml:space="preserve">Biržu                                        tautas            nams                                 </t>
  </si>
  <si>
    <t xml:space="preserve">Raiņa klubs                          </t>
  </si>
  <si>
    <t xml:space="preserve">Sociālais dienests                     </t>
  </si>
  <si>
    <t xml:space="preserve">Bāriņtiesa                                     </t>
  </si>
  <si>
    <t xml:space="preserve">Vides sakopšana un labiekārtošana                            </t>
  </si>
  <si>
    <t xml:space="preserve">Komunālā saimniecība </t>
  </si>
  <si>
    <t xml:space="preserve">Sēlpils pagagasta pārvalde                            </t>
  </si>
  <si>
    <t xml:space="preserve">Sabiedriskā kārtība             </t>
  </si>
  <si>
    <t xml:space="preserve">Saimnieciskā nodaļa                </t>
  </si>
  <si>
    <t xml:space="preserve">Jauniešu                                    centrs                         </t>
  </si>
  <si>
    <t xml:space="preserve">ĢAC                                      "Saulstari"                            </t>
  </si>
  <si>
    <t xml:space="preserve">Attīstības nodaļa      </t>
  </si>
  <si>
    <t xml:space="preserve">KAC                                                 </t>
  </si>
  <si>
    <t xml:space="preserve">Asistenta palīgs pašvaldībā                         </t>
  </si>
  <si>
    <t xml:space="preserve">Kredīti                         </t>
  </si>
  <si>
    <t xml:space="preserve">Lauksaimnieki </t>
  </si>
  <si>
    <t xml:space="preserve">Deputāti                                                           </t>
  </si>
  <si>
    <t xml:space="preserve">Salas vsk. asistenta palīgs                                                                    </t>
  </si>
  <si>
    <r>
      <t xml:space="preserve">Eiropas SF projekts </t>
    </r>
    <r>
      <rPr>
        <sz val="13"/>
        <color indexed="8"/>
        <rFont val="Calibri"/>
        <family val="2"/>
      </rPr>
      <t>Nr.3APSD-1500-2012</t>
    </r>
    <r>
      <rPr>
        <sz val="14"/>
        <color indexed="8"/>
        <rFont val="Calibri"/>
        <family val="2"/>
      </rPr>
      <t xml:space="preserve">                 (</t>
    </r>
    <r>
      <rPr>
        <i/>
        <sz val="14"/>
        <color indexed="8"/>
        <rFont val="Calibri"/>
        <family val="2"/>
      </rPr>
      <t>Bezdarbnieki)</t>
    </r>
  </si>
  <si>
    <t xml:space="preserve">Atbalsts kultūras un sporta pasākumiem                                                            </t>
  </si>
  <si>
    <t xml:space="preserve">Jaunieša biznesa ideju konkurss Salas novadā "JAUNIETIS ATNĀCIS UZ LAUKIEM"                        </t>
  </si>
  <si>
    <r>
      <t xml:space="preserve">Apstiprināts budžets                      KOPĀ                                            </t>
    </r>
    <r>
      <rPr>
        <b/>
        <i/>
        <sz val="12"/>
        <color indexed="8"/>
        <rFont val="Calibri"/>
        <family val="2"/>
      </rPr>
      <t>(euro)</t>
    </r>
  </si>
  <si>
    <r>
      <t xml:space="preserve">PROJEKTS  </t>
    </r>
    <r>
      <rPr>
        <b/>
        <sz val="12"/>
        <color indexed="8"/>
        <rFont val="Calibri"/>
        <family val="2"/>
      </rPr>
      <t xml:space="preserve">ELFLA </t>
    </r>
    <r>
      <rPr>
        <sz val="12"/>
        <color indexed="8"/>
        <rFont val="Calibri"/>
        <family val="2"/>
      </rPr>
      <t xml:space="preserve">                               "PIEMIŅAS VIETAS IZVEIDE Biržos brīvības cīnītājiem"      </t>
    </r>
  </si>
  <si>
    <r>
      <t>PROJEKTS</t>
    </r>
    <r>
      <rPr>
        <b/>
        <sz val="12"/>
        <color indexed="8"/>
        <rFont val="Calibri"/>
        <family val="2"/>
      </rPr>
      <t xml:space="preserve">  LV-LT-BY</t>
    </r>
    <r>
      <rPr>
        <sz val="12"/>
        <color indexed="8"/>
        <rFont val="Calibri"/>
        <family val="2"/>
      </rPr>
      <t xml:space="preserve"> "VESELĪGA DZĪVESVEIDA VEICINĀŠANA MAZAISARGĀTO GRUPU VAJADZĪBĀM VEICINOT INTEGRĀCIJAS IESPĒJAS"                     </t>
    </r>
    <r>
      <rPr>
        <i/>
        <sz val="12"/>
        <color indexed="8"/>
        <rFont val="Calibri"/>
        <family val="2"/>
      </rPr>
      <t xml:space="preserve">           </t>
    </r>
    <r>
      <rPr>
        <b/>
        <i/>
        <sz val="12"/>
        <color indexed="8"/>
        <rFont val="Calibri"/>
        <family val="2"/>
      </rPr>
      <t xml:space="preserve">          </t>
    </r>
    <r>
      <rPr>
        <sz val="12"/>
        <color indexed="8"/>
        <rFont val="Calibri"/>
        <family val="2"/>
      </rPr>
      <t xml:space="preserve">       </t>
    </r>
  </si>
  <si>
    <r>
      <t xml:space="preserve">Apstiprināts budžets                      </t>
    </r>
    <r>
      <rPr>
        <i/>
        <sz val="11"/>
        <color indexed="8"/>
        <rFont val="Calibri"/>
        <family val="2"/>
      </rPr>
      <t>(euro)</t>
    </r>
  </si>
  <si>
    <t>Budžeta līdzekļu atlikums uz 01.01.2018.:</t>
  </si>
  <si>
    <t>Budžeta līdzekļu atlikums uz 01.01.2019.:</t>
  </si>
  <si>
    <t>IEŅĒMUMI KOPĀ:</t>
  </si>
  <si>
    <t>KOPĀ:</t>
  </si>
  <si>
    <t>251/2</t>
  </si>
  <si>
    <t>Budžeta grozījumi 09.2018.</t>
  </si>
  <si>
    <t xml:space="preserve">Apstiprinātais                     budžets 09.2018.                     </t>
  </si>
  <si>
    <r>
      <t xml:space="preserve">Biržu internāt-pamatskola  Budžeta grozījumi 09.2018.                         </t>
    </r>
    <r>
      <rPr>
        <i/>
        <sz val="11"/>
        <color indexed="8"/>
        <rFont val="Calibri"/>
        <family val="2"/>
      </rPr>
      <t>(euro)</t>
    </r>
  </si>
  <si>
    <r>
      <t xml:space="preserve">ELFLA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LEADER PROJEKTU </t>
    </r>
    <r>
      <rPr>
        <sz val="12"/>
        <color indexed="8"/>
        <rFont val="Calibri"/>
        <family val="2"/>
      </rPr>
      <t xml:space="preserve">                                      </t>
    </r>
    <r>
      <rPr>
        <b/>
        <sz val="12"/>
        <color indexed="8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                               LĪDZFINANSĒJUMS            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</si>
  <si>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ELFLA                                                                    </t>
    </r>
    <r>
      <rPr>
        <sz val="12"/>
        <color indexed="8"/>
        <rFont val="Calibri"/>
        <family val="2"/>
      </rPr>
      <t xml:space="preserve">"SALAS NOVADA GRANTS CEĻU PĀRBŪVE x 2          </t>
    </r>
  </si>
  <si>
    <r>
      <t xml:space="preserve">PROJEKTS                          </t>
    </r>
    <r>
      <rPr>
        <b/>
        <sz val="12"/>
        <color indexed="8"/>
        <rFont val="Calibri"/>
        <family val="2"/>
      </rPr>
      <t xml:space="preserve">INTERREG  V-A </t>
    </r>
    <r>
      <rPr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Calibri"/>
        <family val="2"/>
      </rPr>
      <t xml:space="preserve">LT-LV  </t>
    </r>
    <r>
      <rPr>
        <sz val="12"/>
        <color indexed="8"/>
        <rFont val="Calibri"/>
        <family val="2"/>
      </rPr>
      <t xml:space="preserve">"CEĻO GUDRI, APCEĻO LIETUVU UN LATVIJU"                        </t>
    </r>
  </si>
  <si>
    <r>
      <t xml:space="preserve">Budžeta grozījumi 09.2018.   </t>
    </r>
    <r>
      <rPr>
        <i/>
        <sz val="11"/>
        <color indexed="8"/>
        <rFont val="Calibri"/>
        <family val="2"/>
      </rPr>
      <t>(euro)</t>
    </r>
  </si>
  <si>
    <r>
      <t xml:space="preserve">PROJEKTS </t>
    </r>
    <r>
      <rPr>
        <b/>
        <sz val="12"/>
        <color indexed="8"/>
        <rFont val="Calibri"/>
        <family val="2"/>
      </rPr>
      <t xml:space="preserve">LV-LT-BY  </t>
    </r>
    <r>
      <rPr>
        <sz val="12"/>
        <color indexed="8"/>
        <rFont val="Calibri"/>
        <family val="2"/>
      </rPr>
      <t xml:space="preserve">                 "MAZAIZSARGĀTO GRUPU INTEGRĀCIJAS IESPĒJAS"                                                                                 TP izstrāde                             (Līkumu muiža)                           </t>
    </r>
  </si>
  <si>
    <r>
      <t xml:space="preserve"> PROJEKTS </t>
    </r>
    <r>
      <rPr>
        <b/>
        <sz val="12"/>
        <color indexed="8"/>
        <rFont val="Calibri"/>
        <family val="2"/>
      </rPr>
      <t>ESF (DI)</t>
    </r>
    <r>
      <rPr>
        <sz val="12"/>
        <color indexed="8"/>
        <rFont val="Calibri"/>
        <family val="2"/>
      </rPr>
      <t xml:space="preserve">                                                  SAM 9.2.2.1                                                                  "ATVER SIRDI ZEMGALĒ"                                                  TP izstrāde                                  (Podvāzes 7)                                        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</si>
  <si>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 ESF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SAM 9.2.4.2 "VIETĒJĀS SABIEDRĪBAS VESELĪBAS VEICINĀŠANAS PASĀKUMI"                     </t>
    </r>
  </si>
  <si>
    <t>ESF prejokts "Atbalsts izglītojamo individuālo kompetenču attīstībai"</t>
  </si>
  <si>
    <t xml:space="preserve">Sēlpils kultūras nams                        </t>
  </si>
  <si>
    <t>19.2.1.0.</t>
  </si>
  <si>
    <t>Erasmus+ Prgrammas 2. starpskolu stratēģijas partnerības projekts, "Boost Learning through Innovative Positive Practice"                                          Līg.Nr.2017-1-ES01-KA219-038069_2                                     (Salas vsk-ā)</t>
  </si>
  <si>
    <t xml:space="preserve">PROJEKTS DI                                                                          Sociālie pakalpojumu                                                (Soc.dienesta pārziņā)                                                         "ATVER SIRDI ZEMGALĒ"                                 </t>
  </si>
  <si>
    <t xml:space="preserve">13. Saeimas vēlēšanas </t>
  </si>
  <si>
    <t>LR KM Programma "Latvijas skolas soma"                              MK 21,08,2018. noteikumi Nr. 529</t>
  </si>
  <si>
    <t>Birzu internātpamatskola</t>
  </si>
  <si>
    <t>231/2</t>
  </si>
  <si>
    <t>241/2</t>
  </si>
  <si>
    <t>221/2</t>
  </si>
  <si>
    <t>Pārējie klasifikācijā neminētie maksājumi iedzīvotājiem</t>
  </si>
  <si>
    <t>Budžeta iestāžu nodokļu, nodevu un naudas sodu maksājumi</t>
  </si>
  <si>
    <t>Izdevumi periodikas iegādei (grāmatas,žurnāli)</t>
  </si>
  <si>
    <r>
      <t xml:space="preserve">Budžeta grozījumi 09.2018. </t>
    </r>
    <r>
      <rPr>
        <b/>
        <i/>
        <sz val="16"/>
        <color indexed="56"/>
        <rFont val="Calibri"/>
        <family val="2"/>
      </rPr>
      <t>(euro)</t>
    </r>
  </si>
  <si>
    <r>
      <t xml:space="preserve">Budžets ar grozījumiem                 </t>
    </r>
    <r>
      <rPr>
        <b/>
        <i/>
        <sz val="16"/>
        <rFont val="Calibri"/>
        <family val="2"/>
      </rPr>
      <t>(euro)</t>
    </r>
  </si>
  <si>
    <t>"Salas novada pašvaldības 2018. gada budžets""</t>
  </si>
  <si>
    <t>"Grozījumi 2018. gada 25. janvāra saistošajos noteikumos Nr. 2018/1</t>
  </si>
  <si>
    <t>PIELIKUMS Nr. 1</t>
  </si>
  <si>
    <t>PIELIKUMS Nr. 2</t>
  </si>
  <si>
    <t>"Grozījumi 2018. gada 25. janvāra saistošajiem noteikumiem Nr. 2018/1</t>
  </si>
  <si>
    <t>2018. gada 27. septembra saistošajiem noteikumiem Nr. 2018/5</t>
  </si>
  <si>
    <t>Domes priekšsēdētāja  /personiskais paraksts/                     I.Sproģe</t>
  </si>
  <si>
    <t>Domes priekšsēdētāja /personiskais paraksts/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</si>
</sst>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[$€-2]\ * #,##0.00_-;\-[$€-2]\ * #,##0.00_-;_-[$€-2]\ * &quot;-&quot;??_-;_-@_-"/>
    <numFmt numFmtId="176" formatCode="_-[$€-2]\ * #,##0.000_-;\-[$€-2]\ * #,##0.000_-;_-[$€-2]\ * &quot;-&quot;??_-;_-@_-"/>
    <numFmt numFmtId="177" formatCode="_-[$€-2]\ * #,##0.0_-;\-[$€-2]\ * #,##0.0_-;_-[$€-2]\ * &quot;-&quot;??_-;_-@_-"/>
    <numFmt numFmtId="178" formatCode="_-[$€-2]\ * #,##0_-;\-[$€-2]\ * #,##0_-;_-[$€-2]\ * &quot;-&quot;??_-;_-@_-"/>
    <numFmt numFmtId="179" formatCode="#,##0.0"/>
    <numFmt numFmtId="180" formatCode="#,##0_ ;\-#,##0\ "/>
  </numFmts>
  <fonts count="103">
    <font>
      <sz val="11"/>
      <color theme="1"/>
      <name val="Palatino Linotype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b/>
      <sz val="1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b/>
      <i/>
      <sz val="16"/>
      <color indexed="56"/>
      <name val="Calibri"/>
      <family val="2"/>
    </font>
    <font>
      <sz val="12"/>
      <name val="Calibri"/>
      <family val="2"/>
    </font>
    <font>
      <b/>
      <i/>
      <sz val="16"/>
      <name val="Calibri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b/>
      <sz val="11"/>
      <color indexed="52"/>
      <name val="Palatino Linotype"/>
      <family val="2"/>
    </font>
    <font>
      <sz val="11"/>
      <color indexed="10"/>
      <name val="Palatino Linotype"/>
      <family val="2"/>
    </font>
    <font>
      <sz val="11"/>
      <color indexed="62"/>
      <name val="Palatino Linotype"/>
      <family val="2"/>
    </font>
    <font>
      <b/>
      <sz val="11"/>
      <color indexed="63"/>
      <name val="Palatino Linotype"/>
      <family val="2"/>
    </font>
    <font>
      <b/>
      <sz val="11"/>
      <color indexed="8"/>
      <name val="Palatino Linotype"/>
      <family val="2"/>
    </font>
    <font>
      <sz val="11"/>
      <color indexed="17"/>
      <name val="Palatino Linotype"/>
      <family val="2"/>
    </font>
    <font>
      <sz val="11"/>
      <color indexed="60"/>
      <name val="Palatino Linotype"/>
      <family val="2"/>
    </font>
    <font>
      <b/>
      <sz val="18"/>
      <color indexed="62"/>
      <name val="Palatino Linotype"/>
      <family val="2"/>
    </font>
    <font>
      <i/>
      <sz val="11"/>
      <color indexed="23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sz val="11"/>
      <color indexed="20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56"/>
      <name val="Calibri"/>
      <family val="2"/>
    </font>
    <font>
      <sz val="16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0"/>
      <name val="Palatino Linotype"/>
      <family val="2"/>
    </font>
    <font>
      <b/>
      <sz val="11"/>
      <color rgb="FFFA7D00"/>
      <name val="Palatino Linotype"/>
      <family val="2"/>
    </font>
    <font>
      <sz val="11"/>
      <color rgb="FFFF00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theme="1"/>
      <name val="Palatino Linotype"/>
      <family val="2"/>
    </font>
    <font>
      <sz val="11"/>
      <color rgb="FF006100"/>
      <name val="Palatino Linotype"/>
      <family val="2"/>
    </font>
    <font>
      <sz val="11"/>
      <color rgb="FF9C6500"/>
      <name val="Palatino Linotype"/>
      <family val="2"/>
    </font>
    <font>
      <b/>
      <sz val="18"/>
      <color theme="3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sz val="11"/>
      <color rgb="FF9C0006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2" tint="-0.7499799728393555"/>
      <name val="Calibri"/>
      <family val="2"/>
    </font>
    <font>
      <sz val="16"/>
      <color theme="2" tint="-0.7499799728393555"/>
      <name val="Calibri"/>
      <family val="2"/>
    </font>
    <font>
      <b/>
      <sz val="16"/>
      <color theme="2" tint="-0.7499799728393555"/>
      <name val="Calibri"/>
      <family val="2"/>
    </font>
    <font>
      <b/>
      <sz val="8"/>
      <name val="Palatino Linotyp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21" borderId="1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78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/>
    </xf>
    <xf numFmtId="0" fontId="80" fillId="0" borderId="10" xfId="0" applyFont="1" applyFill="1" applyBorder="1" applyAlignment="1">
      <alignment vertical="top"/>
    </xf>
    <xf numFmtId="0" fontId="78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7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3" fontId="78" fillId="0" borderId="0" xfId="0" applyNumberFormat="1" applyFont="1" applyAlignment="1">
      <alignment/>
    </xf>
    <xf numFmtId="0" fontId="78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9" fillId="0" borderId="0" xfId="0" applyFont="1" applyAlignment="1">
      <alignment horizontal="right"/>
    </xf>
    <xf numFmtId="3" fontId="82" fillId="0" borderId="0" xfId="0" applyNumberFormat="1" applyFont="1" applyAlignment="1">
      <alignment horizontal="left"/>
    </xf>
    <xf numFmtId="3" fontId="83" fillId="0" borderId="0" xfId="0" applyNumberFormat="1" applyFont="1" applyAlignment="1">
      <alignment/>
    </xf>
    <xf numFmtId="0" fontId="81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84" fillId="0" borderId="0" xfId="0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3" fontId="85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right"/>
    </xf>
    <xf numFmtId="3" fontId="87" fillId="0" borderId="0" xfId="0" applyNumberFormat="1" applyFont="1" applyFill="1" applyAlignment="1">
      <alignment horizontal="right"/>
    </xf>
    <xf numFmtId="3" fontId="78" fillId="0" borderId="0" xfId="0" applyNumberFormat="1" applyFont="1" applyFill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 wrapText="1"/>
    </xf>
    <xf numFmtId="3" fontId="88" fillId="0" borderId="0" xfId="0" applyNumberFormat="1" applyFont="1" applyFill="1" applyAlignment="1">
      <alignment horizontal="right"/>
    </xf>
    <xf numFmtId="3" fontId="89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Fill="1" applyBorder="1" applyAlignment="1">
      <alignment vertical="center"/>
    </xf>
    <xf numFmtId="3" fontId="9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/>
    </xf>
    <xf numFmtId="3" fontId="92" fillId="0" borderId="10" xfId="0" applyNumberFormat="1" applyFont="1" applyFill="1" applyBorder="1" applyAlignment="1">
      <alignment vertical="top"/>
    </xf>
    <xf numFmtId="3" fontId="91" fillId="0" borderId="0" xfId="0" applyNumberFormat="1" applyFont="1" applyFill="1" applyBorder="1" applyAlignment="1">
      <alignment/>
    </xf>
    <xf numFmtId="3" fontId="91" fillId="0" borderId="0" xfId="0" applyNumberFormat="1" applyFont="1" applyFill="1" applyAlignment="1">
      <alignment horizontal="right"/>
    </xf>
    <xf numFmtId="3" fontId="92" fillId="0" borderId="0" xfId="0" applyNumberFormat="1" applyFont="1" applyFill="1" applyAlignment="1">
      <alignment horizontal="right"/>
    </xf>
    <xf numFmtId="0" fontId="93" fillId="0" borderId="10" xfId="0" applyFont="1" applyFill="1" applyBorder="1" applyAlignment="1">
      <alignment vertical="top"/>
    </xf>
    <xf numFmtId="0" fontId="84" fillId="0" borderId="0" xfId="0" applyFont="1" applyFill="1" applyAlignment="1">
      <alignment vertical="top"/>
    </xf>
    <xf numFmtId="0" fontId="94" fillId="0" borderId="10" xfId="0" applyFont="1" applyFill="1" applyBorder="1" applyAlignment="1">
      <alignment horizontal="right" vertical="top"/>
    </xf>
    <xf numFmtId="0" fontId="92" fillId="0" borderId="0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vertical="top"/>
    </xf>
    <xf numFmtId="0" fontId="78" fillId="0" borderId="11" xfId="0" applyFont="1" applyFill="1" applyBorder="1" applyAlignment="1">
      <alignment vertical="top" wrapText="1"/>
    </xf>
    <xf numFmtId="0" fontId="81" fillId="0" borderId="12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96" fillId="0" borderId="0" xfId="0" applyFont="1" applyAlignment="1">
      <alignment/>
    </xf>
    <xf numFmtId="0" fontId="93" fillId="0" borderId="10" xfId="0" applyFont="1" applyFill="1" applyBorder="1" applyAlignment="1">
      <alignment horizontal="right" vertical="top"/>
    </xf>
    <xf numFmtId="0" fontId="84" fillId="0" borderId="10" xfId="0" applyFont="1" applyFill="1" applyBorder="1" applyAlignment="1">
      <alignment horizontal="left" vertical="top" wrapText="1" shrinkToFit="1"/>
    </xf>
    <xf numFmtId="0" fontId="84" fillId="0" borderId="10" xfId="0" applyFont="1" applyFill="1" applyBorder="1" applyAlignment="1">
      <alignment horizontal="right" vertical="top"/>
    </xf>
    <xf numFmtId="0" fontId="84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91" fillId="0" borderId="1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0" fontId="91" fillId="0" borderId="10" xfId="0" applyFont="1" applyFill="1" applyBorder="1" applyAlignment="1">
      <alignment vertical="top"/>
    </xf>
    <xf numFmtId="3" fontId="91" fillId="0" borderId="10" xfId="0" applyNumberFormat="1" applyFont="1" applyFill="1" applyBorder="1" applyAlignment="1">
      <alignment vertical="top"/>
    </xf>
    <xf numFmtId="3" fontId="91" fillId="0" borderId="10" xfId="0" applyNumberFormat="1" applyFont="1" applyFill="1" applyBorder="1" applyAlignment="1">
      <alignment horizontal="right" vertical="top" wrapText="1"/>
    </xf>
    <xf numFmtId="0" fontId="91" fillId="0" borderId="10" xfId="0" applyFont="1" applyFill="1" applyBorder="1" applyAlignment="1">
      <alignment horizontal="right" vertical="top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/>
    </xf>
    <xf numFmtId="3" fontId="91" fillId="0" borderId="10" xfId="0" applyNumberFormat="1" applyFont="1" applyFill="1" applyBorder="1" applyAlignment="1">
      <alignment horizontal="right" vertical="top"/>
    </xf>
    <xf numFmtId="3" fontId="92" fillId="0" borderId="10" xfId="0" applyNumberFormat="1" applyFont="1" applyFill="1" applyBorder="1" applyAlignment="1">
      <alignment horizontal="right" vertical="top"/>
    </xf>
    <xf numFmtId="0" fontId="92" fillId="0" borderId="10" xfId="0" applyFont="1" applyFill="1" applyBorder="1" applyAlignment="1">
      <alignment horizontal="right" vertical="top"/>
    </xf>
    <xf numFmtId="0" fontId="92" fillId="0" borderId="10" xfId="0" applyFont="1" applyFill="1" applyBorder="1" applyAlignment="1">
      <alignment vertical="top"/>
    </xf>
    <xf numFmtId="0" fontId="80" fillId="0" borderId="0" xfId="0" applyFont="1" applyFill="1" applyAlignment="1">
      <alignment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right"/>
    </xf>
    <xf numFmtId="0" fontId="80" fillId="0" borderId="0" xfId="0" applyFont="1" applyFill="1" applyAlignment="1">
      <alignment horizontal="right"/>
    </xf>
    <xf numFmtId="3" fontId="79" fillId="0" borderId="0" xfId="0" applyNumberFormat="1" applyFont="1" applyFill="1" applyBorder="1" applyAlignment="1">
      <alignment horizontal="right" wrapText="1"/>
    </xf>
    <xf numFmtId="0" fontId="88" fillId="0" borderId="10" xfId="0" applyFont="1" applyFill="1" applyBorder="1" applyAlignment="1">
      <alignment horizontal="right" vertical="top" wrapText="1"/>
    </xf>
    <xf numFmtId="0" fontId="79" fillId="0" borderId="10" xfId="0" applyFont="1" applyFill="1" applyBorder="1" applyAlignment="1">
      <alignment horizontal="right" vertical="top" wrapText="1"/>
    </xf>
    <xf numFmtId="0" fontId="80" fillId="0" borderId="10" xfId="0" applyFont="1" applyFill="1" applyBorder="1" applyAlignment="1">
      <alignment horizontal="right" vertical="top" wrapText="1"/>
    </xf>
    <xf numFmtId="0" fontId="80" fillId="0" borderId="0" xfId="0" applyFont="1" applyAlignment="1">
      <alignment vertical="top"/>
    </xf>
    <xf numFmtId="0" fontId="94" fillId="0" borderId="10" xfId="0" applyFont="1" applyFill="1" applyBorder="1" applyAlignment="1">
      <alignment horizontal="right" vertical="top" wrapText="1"/>
    </xf>
    <xf numFmtId="3" fontId="91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33" borderId="10" xfId="0" applyFont="1" applyFill="1" applyBorder="1" applyAlignment="1">
      <alignment horizontal="center" vertical="center" wrapText="1"/>
    </xf>
    <xf numFmtId="3" fontId="100" fillId="33" borderId="10" xfId="0" applyNumberFormat="1" applyFont="1" applyFill="1" applyBorder="1" applyAlignment="1">
      <alignment vertical="top" wrapText="1"/>
    </xf>
    <xf numFmtId="3" fontId="100" fillId="33" borderId="10" xfId="0" applyNumberFormat="1" applyFont="1" applyFill="1" applyBorder="1" applyAlignment="1">
      <alignment horizontal="right" vertical="top" wrapText="1"/>
    </xf>
    <xf numFmtId="3" fontId="100" fillId="33" borderId="10" xfId="0" applyNumberFormat="1" applyFont="1" applyFill="1" applyBorder="1" applyAlignment="1">
      <alignment vertical="top"/>
    </xf>
    <xf numFmtId="3" fontId="100" fillId="33" borderId="10" xfId="0" applyNumberFormat="1" applyFont="1" applyFill="1" applyBorder="1" applyAlignment="1">
      <alignment horizontal="right" vertical="top"/>
    </xf>
    <xf numFmtId="3" fontId="101" fillId="33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93" fillId="0" borderId="10" xfId="0" applyFont="1" applyFill="1" applyBorder="1" applyAlignment="1">
      <alignment horizontal="center" vertical="center" textRotation="90" wrapText="1"/>
    </xf>
    <xf numFmtId="0" fontId="93" fillId="0" borderId="10" xfId="0" applyFont="1" applyFill="1" applyBorder="1" applyAlignment="1">
      <alignment horizontal="right" vertical="top"/>
    </xf>
    <xf numFmtId="3" fontId="78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top"/>
    </xf>
    <xf numFmtId="3" fontId="78" fillId="0" borderId="10" xfId="0" applyNumberFormat="1" applyFont="1" applyFill="1" applyBorder="1" applyAlignment="1">
      <alignment vertical="top"/>
    </xf>
    <xf numFmtId="3" fontId="94" fillId="0" borderId="10" xfId="0" applyNumberFormat="1" applyFont="1" applyFill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3" fontId="79" fillId="0" borderId="10" xfId="0" applyNumberFormat="1" applyFont="1" applyFill="1" applyBorder="1" applyAlignment="1">
      <alignment vertical="top"/>
    </xf>
    <xf numFmtId="3" fontId="78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/>
    </xf>
    <xf numFmtId="3" fontId="80" fillId="0" borderId="10" xfId="0" applyNumberFormat="1" applyFont="1" applyFill="1" applyBorder="1" applyAlignment="1">
      <alignment vertical="top"/>
    </xf>
    <xf numFmtId="3" fontId="88" fillId="0" borderId="10" xfId="0" applyNumberFormat="1" applyFont="1" applyFill="1" applyBorder="1" applyAlignment="1">
      <alignment vertical="top"/>
    </xf>
    <xf numFmtId="3" fontId="82" fillId="0" borderId="0" xfId="0" applyNumberFormat="1" applyFont="1" applyFill="1" applyAlignment="1">
      <alignment horizontal="left"/>
    </xf>
    <xf numFmtId="3" fontId="83" fillId="0" borderId="0" xfId="0" applyNumberFormat="1" applyFont="1" applyFill="1" applyAlignment="1">
      <alignment/>
    </xf>
    <xf numFmtId="3" fontId="78" fillId="0" borderId="0" xfId="0" applyNumberFormat="1" applyFont="1" applyFill="1" applyAlignment="1">
      <alignment/>
    </xf>
    <xf numFmtId="3" fontId="7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top"/>
    </xf>
    <xf numFmtId="3" fontId="78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top"/>
    </xf>
    <xf numFmtId="3" fontId="78" fillId="33" borderId="10" xfId="0" applyNumberFormat="1" applyFont="1" applyFill="1" applyBorder="1" applyAlignment="1">
      <alignment vertical="top"/>
    </xf>
    <xf numFmtId="3" fontId="94" fillId="33" borderId="1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79" fillId="33" borderId="10" xfId="0" applyNumberFormat="1" applyFont="1" applyFill="1" applyBorder="1" applyAlignment="1">
      <alignment vertical="top"/>
    </xf>
    <xf numFmtId="3" fontId="78" fillId="33" borderId="10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/>
    </xf>
    <xf numFmtId="3" fontId="80" fillId="33" borderId="10" xfId="0" applyNumberFormat="1" applyFont="1" applyFill="1" applyBorder="1" applyAlignment="1">
      <alignment vertical="top"/>
    </xf>
    <xf numFmtId="3" fontId="88" fillId="33" borderId="10" xfId="0" applyNumberFormat="1" applyFont="1" applyFill="1" applyBorder="1" applyAlignment="1">
      <alignment vertical="top"/>
    </xf>
    <xf numFmtId="3" fontId="78" fillId="33" borderId="10" xfId="0" applyNumberFormat="1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vertical="top"/>
    </xf>
    <xf numFmtId="0" fontId="81" fillId="0" borderId="15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3" fontId="101" fillId="33" borderId="10" xfId="0" applyNumberFormat="1" applyFont="1" applyFill="1" applyBorder="1" applyAlignment="1">
      <alignment vertical="top"/>
    </xf>
    <xf numFmtId="0" fontId="25" fillId="34" borderId="10" xfId="0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vertical="top" wrapText="1"/>
    </xf>
    <xf numFmtId="3" fontId="12" fillId="34" borderId="10" xfId="0" applyNumberFormat="1" applyFont="1" applyFill="1" applyBorder="1" applyAlignment="1">
      <alignment horizontal="right" vertical="top"/>
    </xf>
    <xf numFmtId="3" fontId="12" fillId="34" borderId="10" xfId="0" applyNumberFormat="1" applyFont="1" applyFill="1" applyBorder="1" applyAlignment="1">
      <alignment vertical="top"/>
    </xf>
    <xf numFmtId="0" fontId="93" fillId="0" borderId="10" xfId="0" applyFont="1" applyFill="1" applyBorder="1" applyAlignment="1">
      <alignment horizontal="center" vertical="center" textRotation="90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92" fillId="0" borderId="10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right" vertical="top"/>
    </xf>
    <xf numFmtId="0" fontId="93" fillId="0" borderId="10" xfId="0" applyFont="1" applyFill="1" applyBorder="1" applyAlignment="1">
      <alignment horizontal="right" vertical="top"/>
    </xf>
    <xf numFmtId="0" fontId="78" fillId="0" borderId="2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right"/>
    </xf>
    <xf numFmtId="0" fontId="98" fillId="0" borderId="0" xfId="0" applyFont="1" applyFill="1" applyAlignment="1">
      <alignment horizontal="right"/>
    </xf>
    <xf numFmtId="0" fontId="97" fillId="0" borderId="0" xfId="0" applyFont="1" applyFill="1" applyAlignment="1">
      <alignment horizontal="center"/>
    </xf>
    <xf numFmtId="0" fontId="84" fillId="0" borderId="2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gais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3"/>
  <sheetViews>
    <sheetView tabSelected="1" zoomScale="70" zoomScaleNormal="70" zoomScaleSheetLayoutView="70" zoomScalePageLayoutView="70" workbookViewId="0" topLeftCell="BS1">
      <selection activeCell="BU16" sqref="BU16"/>
    </sheetView>
  </sheetViews>
  <sheetFormatPr defaultColWidth="9.00390625" defaultRowHeight="16.5"/>
  <cols>
    <col min="1" max="1" width="74.00390625" style="7" customWidth="1"/>
    <col min="2" max="2" width="7.50390625" style="19" bestFit="1" customWidth="1"/>
    <col min="3" max="3" width="14.00390625" style="7" customWidth="1"/>
    <col min="4" max="4" width="10.25390625" style="7" customWidth="1"/>
    <col min="5" max="6" width="14.00390625" style="7" customWidth="1"/>
    <col min="7" max="7" width="9.50390625" style="7" customWidth="1"/>
    <col min="8" max="8" width="14.00390625" style="7" customWidth="1"/>
    <col min="9" max="9" width="14.00390625" style="33" customWidth="1"/>
    <col min="10" max="10" width="10.625" style="33" customWidth="1"/>
    <col min="11" max="11" width="14.00390625" style="33" customWidth="1"/>
    <col min="12" max="12" width="7.50390625" style="19" bestFit="1" customWidth="1"/>
    <col min="13" max="13" width="14.00390625" style="7" customWidth="1"/>
    <col min="14" max="14" width="9.875" style="7" customWidth="1"/>
    <col min="15" max="15" width="14.00390625" style="7" customWidth="1"/>
    <col min="16" max="16" width="15.75390625" style="7" customWidth="1" collapsed="1"/>
    <col min="17" max="17" width="10.25390625" style="7" customWidth="1"/>
    <col min="18" max="18" width="14.375" style="7" customWidth="1"/>
    <col min="19" max="19" width="14.00390625" style="7" customWidth="1"/>
    <col min="20" max="22" width="14.50390625" style="7" customWidth="1" collapsed="1"/>
    <col min="23" max="23" width="16.50390625" style="7" customWidth="1"/>
    <col min="24" max="24" width="16.125" style="7" customWidth="1"/>
    <col min="25" max="25" width="13.375" style="7" customWidth="1" collapsed="1"/>
    <col min="26" max="26" width="9.375" style="7" customWidth="1"/>
    <col min="27" max="27" width="14.25390625" style="7" customWidth="1"/>
    <col min="28" max="28" width="7.50390625" style="19" customWidth="1"/>
    <col min="29" max="29" width="17.125" style="7" customWidth="1"/>
    <col min="30" max="31" width="14.50390625" style="7" customWidth="1"/>
    <col min="32" max="32" width="16.25390625" style="7" customWidth="1" collapsed="1"/>
    <col min="33" max="33" width="16.50390625" style="7" customWidth="1"/>
    <col min="34" max="34" width="16.375" style="7" customWidth="1"/>
    <col min="35" max="35" width="15.00390625" style="7" customWidth="1" collapsed="1"/>
    <col min="36" max="36" width="15.125" style="7" customWidth="1" collapsed="1"/>
    <col min="37" max="37" width="14.625" style="7" customWidth="1"/>
    <col min="38" max="38" width="15.50390625" style="7" customWidth="1" collapsed="1"/>
    <col min="39" max="39" width="15.50390625" style="7" customWidth="1"/>
    <col min="40" max="40" width="13.375" style="7" customWidth="1" collapsed="1"/>
    <col min="41" max="41" width="15.125" style="7" customWidth="1" collapsed="1"/>
    <col min="42" max="42" width="13.375" style="7" customWidth="1" collapsed="1"/>
    <col min="43" max="43" width="7.50390625" style="19" customWidth="1"/>
    <col min="44" max="44" width="15.375" style="7" customWidth="1"/>
    <col min="45" max="47" width="13.375" style="7" customWidth="1"/>
    <col min="48" max="48" width="14.50390625" style="7" customWidth="1"/>
    <col min="49" max="49" width="14.625" style="7" customWidth="1"/>
    <col min="50" max="50" width="20.875" style="7" customWidth="1" collapsed="1"/>
    <col min="51" max="51" width="13.25390625" style="7" customWidth="1"/>
    <col min="52" max="52" width="9.875" style="7" customWidth="1"/>
    <col min="53" max="56" width="14.50390625" style="7" customWidth="1"/>
    <col min="57" max="57" width="13.00390625" style="7" customWidth="1"/>
    <col min="58" max="58" width="12.00390625" style="7" customWidth="1"/>
    <col min="59" max="59" width="14.50390625" style="7" customWidth="1"/>
    <col min="60" max="60" width="7.375" style="19" customWidth="1"/>
    <col min="61" max="61" width="15.125" style="7" customWidth="1"/>
    <col min="62" max="62" width="13.50390625" style="7" customWidth="1"/>
    <col min="63" max="63" width="12.375" style="7" customWidth="1"/>
    <col min="64" max="64" width="15.125" style="7" customWidth="1"/>
    <col min="65" max="65" width="13.375" style="7" customWidth="1"/>
    <col min="66" max="66" width="12.00390625" style="7" customWidth="1"/>
    <col min="67" max="67" width="14.50390625" style="7" customWidth="1"/>
    <col min="68" max="68" width="19.375" style="7" customWidth="1"/>
    <col min="69" max="69" width="22.50390625" style="7" customWidth="1"/>
    <col min="70" max="70" width="13.25390625" style="7" customWidth="1"/>
    <col min="71" max="71" width="10.625" style="7" customWidth="1"/>
    <col min="72" max="72" width="14.25390625" style="7" customWidth="1"/>
    <col min="73" max="73" width="24.00390625" style="7" customWidth="1"/>
    <col min="74" max="74" width="7.25390625" style="19" customWidth="1"/>
    <col min="75" max="75" width="13.75390625" style="7" customWidth="1" collapsed="1"/>
    <col min="76" max="76" width="12.00390625" style="7" customWidth="1"/>
    <col min="77" max="77" width="14.50390625" style="7" customWidth="1"/>
    <col min="78" max="78" width="19.375" style="7" customWidth="1"/>
    <col min="79" max="79" width="19.25390625" style="7" customWidth="1" collapsed="1"/>
    <col min="80" max="80" width="13.25390625" style="7" customWidth="1" collapsed="1"/>
    <col min="81" max="81" width="11.625" style="7" customWidth="1"/>
    <col min="82" max="82" width="14.75390625" style="7" customWidth="1"/>
    <col min="83" max="83" width="13.375" style="7" customWidth="1"/>
    <col min="84" max="84" width="11.875" style="7" customWidth="1"/>
    <col min="85" max="85" width="14.00390625" style="7" customWidth="1"/>
    <col min="86" max="86" width="15.625" style="41" customWidth="1"/>
    <col min="87" max="87" width="15.375" style="41" customWidth="1"/>
    <col min="88" max="88" width="16.75390625" style="41" customWidth="1"/>
    <col min="89" max="16384" width="9.00390625" style="7" customWidth="1"/>
  </cols>
  <sheetData>
    <row r="1" spans="1:88" s="8" customFormat="1" ht="21">
      <c r="A1" s="162" t="s">
        <v>135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89"/>
      <c r="M1" s="89"/>
      <c r="N1" s="89"/>
      <c r="Q1" s="89"/>
      <c r="R1" s="89"/>
      <c r="S1" s="89"/>
      <c r="T1" s="89"/>
      <c r="U1" s="89"/>
      <c r="V1" s="89"/>
      <c r="W1" s="89"/>
      <c r="X1" s="89"/>
      <c r="AB1" s="78"/>
      <c r="AQ1" s="78"/>
      <c r="BH1" s="78"/>
      <c r="BV1" s="78"/>
      <c r="CH1" s="41"/>
      <c r="CI1" s="41"/>
      <c r="CJ1" s="41"/>
    </row>
    <row r="2" spans="1:88" s="8" customFormat="1" ht="23.25">
      <c r="A2" s="163" t="s">
        <v>137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90"/>
      <c r="M2" s="90"/>
      <c r="N2" s="90"/>
      <c r="Q2" s="90"/>
      <c r="R2" s="90"/>
      <c r="S2" s="90"/>
      <c r="T2" s="90"/>
      <c r="U2" s="90"/>
      <c r="V2" s="90"/>
      <c r="W2" s="90"/>
      <c r="X2" s="90"/>
      <c r="AB2" s="78"/>
      <c r="AQ2" s="78"/>
      <c r="BH2" s="78"/>
      <c r="BV2" s="78"/>
      <c r="CH2" s="41"/>
      <c r="CI2" s="41"/>
      <c r="CJ2" s="41"/>
    </row>
    <row r="3" spans="1:88" s="8" customFormat="1" ht="23.25">
      <c r="A3" s="163" t="s">
        <v>136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90"/>
      <c r="M3" s="90"/>
      <c r="N3" s="90"/>
      <c r="Q3" s="90"/>
      <c r="R3" s="90"/>
      <c r="S3" s="90"/>
      <c r="T3" s="90"/>
      <c r="U3" s="90"/>
      <c r="V3" s="90"/>
      <c r="W3" s="90"/>
      <c r="X3" s="90"/>
      <c r="AB3" s="78"/>
      <c r="AQ3" s="78"/>
      <c r="BH3" s="78"/>
      <c r="BV3" s="78"/>
      <c r="CH3" s="41"/>
      <c r="CI3" s="41"/>
      <c r="CJ3" s="41"/>
    </row>
    <row r="4" spans="1:88" s="8" customFormat="1" ht="23.25">
      <c r="A4" s="163" t="s">
        <v>132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90"/>
      <c r="M4" s="90"/>
      <c r="N4" s="90"/>
      <c r="Q4" s="90"/>
      <c r="R4" s="90"/>
      <c r="S4" s="90"/>
      <c r="T4" s="90"/>
      <c r="U4" s="90"/>
      <c r="V4" s="90"/>
      <c r="W4" s="90"/>
      <c r="X4" s="90"/>
      <c r="AB4" s="78"/>
      <c r="AQ4" s="78"/>
      <c r="BH4" s="78"/>
      <c r="BV4" s="78"/>
      <c r="CH4" s="88"/>
      <c r="CI4" s="88"/>
      <c r="CJ4" s="88"/>
    </row>
    <row r="5" spans="1:88" s="8" customFormat="1" ht="10.5" customHeight="1">
      <c r="A5" s="18"/>
      <c r="B5" s="81"/>
      <c r="C5" s="18"/>
      <c r="D5" s="18"/>
      <c r="E5" s="18"/>
      <c r="F5" s="18"/>
      <c r="G5" s="18"/>
      <c r="H5" s="18"/>
      <c r="I5" s="18"/>
      <c r="J5" s="18"/>
      <c r="K5" s="18"/>
      <c r="L5" s="81"/>
      <c r="M5" s="18"/>
      <c r="N5" s="18"/>
      <c r="P5" s="18"/>
      <c r="Q5" s="18"/>
      <c r="R5" s="18"/>
      <c r="S5" s="18"/>
      <c r="AB5" s="78"/>
      <c r="AQ5" s="78"/>
      <c r="BH5" s="78"/>
      <c r="BV5" s="78"/>
      <c r="CH5" s="41"/>
      <c r="CI5" s="41"/>
      <c r="CJ5" s="41"/>
    </row>
    <row r="6" spans="1:88" s="8" customFormat="1" ht="21">
      <c r="A6" s="164" t="s">
        <v>57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AB6" s="78"/>
      <c r="AQ6" s="78"/>
      <c r="BH6" s="78"/>
      <c r="BV6" s="78"/>
      <c r="CH6" s="41"/>
      <c r="CI6" s="41"/>
      <c r="CJ6" s="41"/>
    </row>
    <row r="7" spans="1:88" ht="11.25" customHeight="1">
      <c r="A7" s="1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49"/>
      <c r="CI7" s="49"/>
      <c r="CJ7" s="49"/>
    </row>
    <row r="8" spans="1:88" ht="99.75" customHeight="1">
      <c r="A8" s="158"/>
      <c r="B8" s="135" t="s">
        <v>0</v>
      </c>
      <c r="C8" s="145" t="s">
        <v>67</v>
      </c>
      <c r="D8" s="146"/>
      <c r="E8" s="147"/>
      <c r="F8" s="145" t="s">
        <v>68</v>
      </c>
      <c r="G8" s="146"/>
      <c r="H8" s="147"/>
      <c r="I8" s="145" t="s">
        <v>123</v>
      </c>
      <c r="J8" s="146"/>
      <c r="K8" s="147"/>
      <c r="L8" s="135" t="s">
        <v>0</v>
      </c>
      <c r="M8" s="145" t="s">
        <v>69</v>
      </c>
      <c r="N8" s="146"/>
      <c r="O8" s="147"/>
      <c r="P8" s="145" t="s">
        <v>70</v>
      </c>
      <c r="Q8" s="146"/>
      <c r="R8" s="147"/>
      <c r="S8" s="50" t="s">
        <v>71</v>
      </c>
      <c r="T8" s="50" t="s">
        <v>72</v>
      </c>
      <c r="U8" s="50" t="s">
        <v>73</v>
      </c>
      <c r="V8" s="50" t="s">
        <v>74</v>
      </c>
      <c r="W8" s="50" t="s">
        <v>75</v>
      </c>
      <c r="X8" s="50" t="s">
        <v>76</v>
      </c>
      <c r="Y8" s="145" t="s">
        <v>117</v>
      </c>
      <c r="Z8" s="146"/>
      <c r="AA8" s="147"/>
      <c r="AB8" s="135" t="s">
        <v>0</v>
      </c>
      <c r="AC8" s="50" t="s">
        <v>77</v>
      </c>
      <c r="AD8" s="50" t="s">
        <v>78</v>
      </c>
      <c r="AE8" s="50" t="s">
        <v>79</v>
      </c>
      <c r="AF8" s="50" t="s">
        <v>80</v>
      </c>
      <c r="AG8" s="50" t="s">
        <v>81</v>
      </c>
      <c r="AH8" s="50" t="s">
        <v>84</v>
      </c>
      <c r="AI8" s="51" t="s">
        <v>83</v>
      </c>
      <c r="AJ8" s="50" t="s">
        <v>82</v>
      </c>
      <c r="AK8" s="50" t="s">
        <v>86</v>
      </c>
      <c r="AL8" s="50" t="s">
        <v>85</v>
      </c>
      <c r="AM8" s="50" t="s">
        <v>87</v>
      </c>
      <c r="AN8" s="50" t="s">
        <v>88</v>
      </c>
      <c r="AO8" s="50" t="s">
        <v>89</v>
      </c>
      <c r="AP8" s="50" t="s">
        <v>90</v>
      </c>
      <c r="AQ8" s="98" t="s">
        <v>0</v>
      </c>
      <c r="AR8" s="50" t="s">
        <v>91</v>
      </c>
      <c r="AS8" s="50" t="s">
        <v>92</v>
      </c>
      <c r="AT8" s="145" t="s">
        <v>121</v>
      </c>
      <c r="AU8" s="146"/>
      <c r="AV8" s="147"/>
      <c r="AW8" s="50" t="s">
        <v>93</v>
      </c>
      <c r="AX8" s="50" t="s">
        <v>94</v>
      </c>
      <c r="AY8" s="142" t="s">
        <v>116</v>
      </c>
      <c r="AZ8" s="143"/>
      <c r="BA8" s="144"/>
      <c r="BB8" s="142" t="s">
        <v>119</v>
      </c>
      <c r="BC8" s="143"/>
      <c r="BD8" s="144"/>
      <c r="BE8" s="142" t="s">
        <v>122</v>
      </c>
      <c r="BF8" s="143"/>
      <c r="BG8" s="144"/>
      <c r="BH8" s="135" t="s">
        <v>0</v>
      </c>
      <c r="BI8" s="50" t="s">
        <v>95</v>
      </c>
      <c r="BJ8" s="142" t="s">
        <v>120</v>
      </c>
      <c r="BK8" s="143"/>
      <c r="BL8" s="144"/>
      <c r="BM8" s="142" t="s">
        <v>115</v>
      </c>
      <c r="BN8" s="143"/>
      <c r="BO8" s="144"/>
      <c r="BP8" s="34" t="s">
        <v>114</v>
      </c>
      <c r="BQ8" s="34" t="s">
        <v>113</v>
      </c>
      <c r="BR8" s="142" t="s">
        <v>99</v>
      </c>
      <c r="BS8" s="143"/>
      <c r="BT8" s="144"/>
      <c r="BU8" s="128" t="s">
        <v>96</v>
      </c>
      <c r="BV8" s="135" t="s">
        <v>0</v>
      </c>
      <c r="BW8" s="142" t="s">
        <v>110</v>
      </c>
      <c r="BX8" s="143"/>
      <c r="BY8" s="144"/>
      <c r="BZ8" s="34" t="s">
        <v>111</v>
      </c>
      <c r="CA8" s="34" t="s">
        <v>98</v>
      </c>
      <c r="CB8" s="150" t="s">
        <v>109</v>
      </c>
      <c r="CC8" s="151"/>
      <c r="CD8" s="152"/>
      <c r="CE8" s="142" t="s">
        <v>50</v>
      </c>
      <c r="CF8" s="143"/>
      <c r="CG8" s="144"/>
      <c r="CH8" s="149" t="s">
        <v>65</v>
      </c>
      <c r="CI8" s="160" t="s">
        <v>130</v>
      </c>
      <c r="CJ8" s="161" t="s">
        <v>131</v>
      </c>
    </row>
    <row r="9" spans="1:88" s="59" customFormat="1" ht="18.75" customHeight="1">
      <c r="A9" s="158"/>
      <c r="B9" s="135"/>
      <c r="C9" s="139" t="s">
        <v>124</v>
      </c>
      <c r="D9" s="140"/>
      <c r="E9" s="141"/>
      <c r="F9" s="139" t="s">
        <v>125</v>
      </c>
      <c r="G9" s="140"/>
      <c r="H9" s="141"/>
      <c r="I9" s="165" t="s">
        <v>105</v>
      </c>
      <c r="J9" s="166"/>
      <c r="K9" s="167"/>
      <c r="L9" s="135"/>
      <c r="M9" s="139" t="s">
        <v>126</v>
      </c>
      <c r="N9" s="140"/>
      <c r="O9" s="141"/>
      <c r="P9" s="139">
        <v>10</v>
      </c>
      <c r="Q9" s="140"/>
      <c r="R9" s="141"/>
      <c r="S9" s="56">
        <v>32</v>
      </c>
      <c r="T9" s="56">
        <v>33</v>
      </c>
      <c r="U9" s="56">
        <v>43</v>
      </c>
      <c r="V9" s="56">
        <v>44</v>
      </c>
      <c r="W9" s="56">
        <v>30</v>
      </c>
      <c r="X9" s="56">
        <v>31</v>
      </c>
      <c r="Y9" s="139">
        <v>47</v>
      </c>
      <c r="Z9" s="140"/>
      <c r="AA9" s="141"/>
      <c r="AB9" s="135"/>
      <c r="AC9" s="56">
        <v>45</v>
      </c>
      <c r="AD9" s="56">
        <v>73</v>
      </c>
      <c r="AE9" s="56">
        <v>21</v>
      </c>
      <c r="AF9" s="56">
        <v>552</v>
      </c>
      <c r="AG9" s="56">
        <v>551</v>
      </c>
      <c r="AH9" s="56">
        <v>62</v>
      </c>
      <c r="AI9" s="57">
        <v>79</v>
      </c>
      <c r="AJ9" s="56">
        <v>40</v>
      </c>
      <c r="AK9" s="56">
        <v>74</v>
      </c>
      <c r="AL9" s="56">
        <v>302</v>
      </c>
      <c r="AM9" s="56">
        <v>304</v>
      </c>
      <c r="AN9" s="56">
        <v>17</v>
      </c>
      <c r="AO9" s="56">
        <v>84</v>
      </c>
      <c r="AP9" s="56">
        <v>10</v>
      </c>
      <c r="AQ9" s="98"/>
      <c r="AR9" s="56">
        <v>53</v>
      </c>
      <c r="AS9" s="56">
        <v>60</v>
      </c>
      <c r="AT9" s="139">
        <v>13</v>
      </c>
      <c r="AU9" s="140"/>
      <c r="AV9" s="141"/>
      <c r="AW9" s="56">
        <v>75</v>
      </c>
      <c r="AX9" s="56">
        <v>91</v>
      </c>
      <c r="AY9" s="136">
        <v>2327</v>
      </c>
      <c r="AZ9" s="137"/>
      <c r="BA9" s="138"/>
      <c r="BB9" s="136">
        <v>2323</v>
      </c>
      <c r="BC9" s="137"/>
      <c r="BD9" s="138"/>
      <c r="BE9" s="136">
        <v>18</v>
      </c>
      <c r="BF9" s="137"/>
      <c r="BG9" s="138"/>
      <c r="BH9" s="135"/>
      <c r="BI9" s="56">
        <v>311</v>
      </c>
      <c r="BJ9" s="136">
        <v>733</v>
      </c>
      <c r="BK9" s="137"/>
      <c r="BL9" s="138"/>
      <c r="BM9" s="136">
        <v>113</v>
      </c>
      <c r="BN9" s="137"/>
      <c r="BO9" s="138"/>
      <c r="BP9" s="58">
        <v>5530</v>
      </c>
      <c r="BQ9" s="58"/>
      <c r="BR9" s="136">
        <v>305</v>
      </c>
      <c r="BS9" s="137"/>
      <c r="BT9" s="138"/>
      <c r="BU9" s="129">
        <v>313</v>
      </c>
      <c r="BV9" s="135"/>
      <c r="BW9" s="136">
        <v>801</v>
      </c>
      <c r="BX9" s="137"/>
      <c r="BY9" s="138"/>
      <c r="BZ9" s="58">
        <v>308</v>
      </c>
      <c r="CA9" s="58">
        <v>315</v>
      </c>
      <c r="CB9" s="153"/>
      <c r="CC9" s="154"/>
      <c r="CD9" s="155"/>
      <c r="CE9" s="136">
        <v>5525</v>
      </c>
      <c r="CF9" s="137"/>
      <c r="CG9" s="138"/>
      <c r="CH9" s="149"/>
      <c r="CI9" s="160"/>
      <c r="CJ9" s="161"/>
    </row>
    <row r="10" spans="1:88" s="8" customFormat="1" ht="63">
      <c r="A10" s="159"/>
      <c r="B10" s="135"/>
      <c r="C10" s="34" t="s">
        <v>42</v>
      </c>
      <c r="D10" s="91" t="s">
        <v>106</v>
      </c>
      <c r="E10" s="131" t="s">
        <v>107</v>
      </c>
      <c r="F10" s="34" t="s">
        <v>42</v>
      </c>
      <c r="G10" s="91" t="s">
        <v>106</v>
      </c>
      <c r="H10" s="131" t="s">
        <v>107</v>
      </c>
      <c r="I10" s="34" t="s">
        <v>42</v>
      </c>
      <c r="J10" s="91" t="s">
        <v>106</v>
      </c>
      <c r="K10" s="131" t="s">
        <v>107</v>
      </c>
      <c r="L10" s="135"/>
      <c r="M10" s="34" t="s">
        <v>42</v>
      </c>
      <c r="N10" s="91" t="s">
        <v>106</v>
      </c>
      <c r="O10" s="131" t="s">
        <v>107</v>
      </c>
      <c r="P10" s="34" t="s">
        <v>42</v>
      </c>
      <c r="Q10" s="91" t="s">
        <v>106</v>
      </c>
      <c r="R10" s="131" t="s">
        <v>107</v>
      </c>
      <c r="S10" s="34" t="s">
        <v>42</v>
      </c>
      <c r="T10" s="34" t="s">
        <v>42</v>
      </c>
      <c r="U10" s="34" t="s">
        <v>42</v>
      </c>
      <c r="V10" s="34" t="s">
        <v>42</v>
      </c>
      <c r="W10" s="34" t="s">
        <v>42</v>
      </c>
      <c r="X10" s="34" t="s">
        <v>42</v>
      </c>
      <c r="Y10" s="34" t="s">
        <v>42</v>
      </c>
      <c r="Z10" s="91" t="s">
        <v>106</v>
      </c>
      <c r="AA10" s="131" t="s">
        <v>107</v>
      </c>
      <c r="AB10" s="135"/>
      <c r="AC10" s="34" t="s">
        <v>42</v>
      </c>
      <c r="AD10" s="34" t="s">
        <v>42</v>
      </c>
      <c r="AE10" s="34" t="s">
        <v>42</v>
      </c>
      <c r="AF10" s="34" t="s">
        <v>42</v>
      </c>
      <c r="AG10" s="34" t="s">
        <v>42</v>
      </c>
      <c r="AH10" s="34" t="s">
        <v>42</v>
      </c>
      <c r="AI10" s="34" t="s">
        <v>42</v>
      </c>
      <c r="AJ10" s="34" t="s">
        <v>42</v>
      </c>
      <c r="AK10" s="34" t="s">
        <v>42</v>
      </c>
      <c r="AL10" s="34" t="s">
        <v>42</v>
      </c>
      <c r="AM10" s="34" t="s">
        <v>42</v>
      </c>
      <c r="AN10" s="34" t="s">
        <v>42</v>
      </c>
      <c r="AO10" s="34" t="s">
        <v>42</v>
      </c>
      <c r="AP10" s="34" t="s">
        <v>42</v>
      </c>
      <c r="AQ10" s="98"/>
      <c r="AR10" s="34" t="s">
        <v>42</v>
      </c>
      <c r="AS10" s="34" t="s">
        <v>42</v>
      </c>
      <c r="AT10" s="34" t="s">
        <v>42</v>
      </c>
      <c r="AU10" s="91" t="s">
        <v>106</v>
      </c>
      <c r="AV10" s="131" t="s">
        <v>107</v>
      </c>
      <c r="AW10" s="34" t="s">
        <v>42</v>
      </c>
      <c r="AX10" s="34" t="s">
        <v>42</v>
      </c>
      <c r="AY10" s="34" t="s">
        <v>42</v>
      </c>
      <c r="AZ10" s="91" t="s">
        <v>106</v>
      </c>
      <c r="BA10" s="131" t="s">
        <v>107</v>
      </c>
      <c r="BB10" s="34" t="s">
        <v>42</v>
      </c>
      <c r="BC10" s="91" t="s">
        <v>106</v>
      </c>
      <c r="BD10" s="131" t="s">
        <v>107</v>
      </c>
      <c r="BE10" s="34" t="s">
        <v>42</v>
      </c>
      <c r="BF10" s="91" t="s">
        <v>106</v>
      </c>
      <c r="BG10" s="131" t="s">
        <v>107</v>
      </c>
      <c r="BH10" s="135"/>
      <c r="BI10" s="34" t="s">
        <v>42</v>
      </c>
      <c r="BJ10" s="34" t="s">
        <v>42</v>
      </c>
      <c r="BK10" s="91" t="s">
        <v>106</v>
      </c>
      <c r="BL10" s="131" t="s">
        <v>107</v>
      </c>
      <c r="BM10" s="34" t="s">
        <v>42</v>
      </c>
      <c r="BN10" s="91" t="s">
        <v>106</v>
      </c>
      <c r="BO10" s="131" t="s">
        <v>107</v>
      </c>
      <c r="BP10" s="34" t="s">
        <v>42</v>
      </c>
      <c r="BQ10" s="34" t="s">
        <v>42</v>
      </c>
      <c r="BR10" s="34" t="s">
        <v>42</v>
      </c>
      <c r="BS10" s="91" t="s">
        <v>106</v>
      </c>
      <c r="BT10" s="131" t="s">
        <v>107</v>
      </c>
      <c r="BU10" s="34" t="s">
        <v>42</v>
      </c>
      <c r="BV10" s="135"/>
      <c r="BW10" s="34" t="s">
        <v>42</v>
      </c>
      <c r="BX10" s="91" t="s">
        <v>106</v>
      </c>
      <c r="BY10" s="131" t="s">
        <v>107</v>
      </c>
      <c r="BZ10" s="34" t="s">
        <v>42</v>
      </c>
      <c r="CA10" s="34" t="s">
        <v>42</v>
      </c>
      <c r="CB10" s="34" t="s">
        <v>42</v>
      </c>
      <c r="CC10" s="91" t="s">
        <v>106</v>
      </c>
      <c r="CD10" s="131" t="s">
        <v>107</v>
      </c>
      <c r="CE10" s="34" t="s">
        <v>42</v>
      </c>
      <c r="CF10" s="91" t="s">
        <v>106</v>
      </c>
      <c r="CG10" s="131" t="s">
        <v>107</v>
      </c>
      <c r="CH10" s="149"/>
      <c r="CI10" s="160"/>
      <c r="CJ10" s="161"/>
    </row>
    <row r="11" spans="1:88" s="47" customFormat="1" ht="37.5">
      <c r="A11" s="62" t="s">
        <v>1</v>
      </c>
      <c r="B11" s="61">
        <v>1100</v>
      </c>
      <c r="C11" s="66">
        <f>204755+26408</f>
        <v>231163</v>
      </c>
      <c r="D11" s="92">
        <v>0</v>
      </c>
      <c r="E11" s="132">
        <f>C11+D11</f>
        <v>231163</v>
      </c>
      <c r="F11" s="66">
        <f>86273+11752</f>
        <v>98025</v>
      </c>
      <c r="G11" s="92">
        <v>0</v>
      </c>
      <c r="H11" s="132">
        <f>F11+G11</f>
        <v>98025</v>
      </c>
      <c r="I11" s="67">
        <v>204353</v>
      </c>
      <c r="J11" s="92">
        <f>-12073+600</f>
        <v>-11473</v>
      </c>
      <c r="K11" s="132">
        <f>I11+J11</f>
        <v>192880</v>
      </c>
      <c r="L11" s="99">
        <v>1100</v>
      </c>
      <c r="M11" s="67">
        <f>19670+2893</f>
        <v>22563</v>
      </c>
      <c r="N11" s="92">
        <v>0</v>
      </c>
      <c r="O11" s="132">
        <f>M11+N11</f>
        <v>22563</v>
      </c>
      <c r="P11" s="66">
        <v>0</v>
      </c>
      <c r="Q11" s="92">
        <v>0</v>
      </c>
      <c r="R11" s="132">
        <f>P11+Q11</f>
        <v>0</v>
      </c>
      <c r="S11" s="66">
        <v>0</v>
      </c>
      <c r="T11" s="66">
        <v>0</v>
      </c>
      <c r="U11" s="66">
        <v>0</v>
      </c>
      <c r="V11" s="66">
        <v>0</v>
      </c>
      <c r="W11" s="66">
        <v>987</v>
      </c>
      <c r="X11" s="66">
        <v>0</v>
      </c>
      <c r="Y11" s="66">
        <v>1682</v>
      </c>
      <c r="Z11" s="92">
        <v>0</v>
      </c>
      <c r="AA11" s="132">
        <f>Y11+Z11</f>
        <v>1682</v>
      </c>
      <c r="AB11" s="77">
        <v>1100</v>
      </c>
      <c r="AC11" s="67">
        <v>0</v>
      </c>
      <c r="AD11" s="66">
        <v>0</v>
      </c>
      <c r="AE11" s="66">
        <v>0</v>
      </c>
      <c r="AF11" s="67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7">
        <v>0</v>
      </c>
      <c r="AN11" s="67">
        <v>5129</v>
      </c>
      <c r="AO11" s="66">
        <v>0</v>
      </c>
      <c r="AP11" s="66">
        <v>0</v>
      </c>
      <c r="AQ11" s="77">
        <v>1100</v>
      </c>
      <c r="AR11" s="66">
        <v>0</v>
      </c>
      <c r="AS11" s="66">
        <v>0</v>
      </c>
      <c r="AT11" s="66">
        <v>0</v>
      </c>
      <c r="AU11" s="92">
        <v>5574</v>
      </c>
      <c r="AV11" s="132">
        <f>AT11+AU11</f>
        <v>5574</v>
      </c>
      <c r="AW11" s="66">
        <v>2327</v>
      </c>
      <c r="AX11" s="66">
        <v>0</v>
      </c>
      <c r="AY11" s="66">
        <v>0</v>
      </c>
      <c r="AZ11" s="92">
        <v>0</v>
      </c>
      <c r="BA11" s="132">
        <f>AY11+AZ11</f>
        <v>0</v>
      </c>
      <c r="BB11" s="66">
        <v>0</v>
      </c>
      <c r="BC11" s="92">
        <v>0</v>
      </c>
      <c r="BD11" s="132">
        <f>BB11+BC11</f>
        <v>0</v>
      </c>
      <c r="BE11" s="66">
        <v>0</v>
      </c>
      <c r="BF11" s="92">
        <v>0</v>
      </c>
      <c r="BG11" s="132">
        <f>BE11+BF11</f>
        <v>0</v>
      </c>
      <c r="BH11" s="77">
        <v>1100</v>
      </c>
      <c r="BI11" s="66">
        <v>0</v>
      </c>
      <c r="BJ11" s="66">
        <v>0</v>
      </c>
      <c r="BK11" s="92">
        <v>0</v>
      </c>
      <c r="BL11" s="132">
        <f>BJ11+BK11</f>
        <v>0</v>
      </c>
      <c r="BM11" s="66">
        <v>0</v>
      </c>
      <c r="BN11" s="92">
        <v>0</v>
      </c>
      <c r="BO11" s="132">
        <f>BM11+BN11</f>
        <v>0</v>
      </c>
      <c r="BP11" s="66">
        <v>0</v>
      </c>
      <c r="BQ11" s="69">
        <v>0</v>
      </c>
      <c r="BR11" s="69">
        <v>0</v>
      </c>
      <c r="BS11" s="92">
        <v>0</v>
      </c>
      <c r="BT11" s="132">
        <f>BR11+BS11</f>
        <v>0</v>
      </c>
      <c r="BU11" s="69">
        <v>0</v>
      </c>
      <c r="BV11" s="77">
        <v>1100</v>
      </c>
      <c r="BW11" s="69">
        <v>0</v>
      </c>
      <c r="BX11" s="92">
        <v>0</v>
      </c>
      <c r="BY11" s="132">
        <f>BW11+BX11</f>
        <v>0</v>
      </c>
      <c r="BZ11" s="69">
        <v>4000</v>
      </c>
      <c r="CA11" s="66">
        <v>0</v>
      </c>
      <c r="CB11" s="66">
        <v>0</v>
      </c>
      <c r="CC11" s="92">
        <v>0</v>
      </c>
      <c r="CD11" s="132">
        <f>CB11+CC11</f>
        <v>0</v>
      </c>
      <c r="CE11" s="66">
        <v>0</v>
      </c>
      <c r="CF11" s="92">
        <v>0</v>
      </c>
      <c r="CG11" s="132">
        <f>CE11+CF11</f>
        <v>0</v>
      </c>
      <c r="CH11" s="42">
        <f>SUM(CE11,BZ11:CB11,BW11,BU11,BP11:BR11,BM11,BI11:BJ11,BE11,BB11,AW11:AY11,AR11:AT11,AC11:AP11,S11:Y11,P11,M11,I11,F11,C11)</f>
        <v>570229</v>
      </c>
      <c r="CI11" s="130">
        <f>CF11+CC11+BX11+BS11+BN11+BK11+BF11+BC11+AZ11+AU11+Z11+Q11+N11+J11+G11+D11</f>
        <v>-5899</v>
      </c>
      <c r="CJ11" s="134">
        <f>CG11+CD11+CA11+BZ11+BY11+BU11+BT11+BQ11+BP11+BO11+BL11+BI11+BG11+BD11+BA11+AX11+AW11+AV11+AS11+AR11+AP11+AO11+AN11+AM11+AL11+AK11+AJ11+AI11+AH11+AG11+AF11+AE11+AD11+AC11+AA11+X11+W11+V11+U11+T11+S11+R11+O11+K11+H11+E11</f>
        <v>564330</v>
      </c>
    </row>
    <row r="12" spans="1:88" s="47" customFormat="1" ht="37.5">
      <c r="A12" s="62" t="s">
        <v>3</v>
      </c>
      <c r="B12" s="61">
        <v>1200</v>
      </c>
      <c r="C12" s="66">
        <f>49325+6361</f>
        <v>55686</v>
      </c>
      <c r="D12" s="92">
        <v>0</v>
      </c>
      <c r="E12" s="132">
        <f aca="true" t="shared" si="0" ref="E12:E27">C12+D12</f>
        <v>55686</v>
      </c>
      <c r="F12" s="66">
        <f>20783+2831</f>
        <v>23614</v>
      </c>
      <c r="G12" s="92">
        <v>0</v>
      </c>
      <c r="H12" s="132">
        <f aca="true" t="shared" si="1" ref="H12:H27">F12+G12</f>
        <v>23614</v>
      </c>
      <c r="I12" s="67">
        <v>51530</v>
      </c>
      <c r="J12" s="92">
        <v>14394</v>
      </c>
      <c r="K12" s="132">
        <f aca="true" t="shared" si="2" ref="K12:K27">I12+J12</f>
        <v>65924</v>
      </c>
      <c r="L12" s="99">
        <v>1200</v>
      </c>
      <c r="M12" s="67">
        <f>4738+697</f>
        <v>5435</v>
      </c>
      <c r="N12" s="92">
        <v>0</v>
      </c>
      <c r="O12" s="132">
        <f aca="true" t="shared" si="3" ref="O12:O27">M12+N12</f>
        <v>5435</v>
      </c>
      <c r="P12" s="66">
        <v>0</v>
      </c>
      <c r="Q12" s="92">
        <v>0</v>
      </c>
      <c r="R12" s="132">
        <f aca="true" t="shared" si="4" ref="R12:R27">P12+Q12</f>
        <v>0</v>
      </c>
      <c r="S12" s="66">
        <v>0</v>
      </c>
      <c r="T12" s="66">
        <v>0</v>
      </c>
      <c r="U12" s="66">
        <v>0</v>
      </c>
      <c r="V12" s="66">
        <v>0</v>
      </c>
      <c r="W12" s="66">
        <v>238</v>
      </c>
      <c r="X12" s="66">
        <v>0</v>
      </c>
      <c r="Y12" s="66">
        <v>405</v>
      </c>
      <c r="Z12" s="92">
        <v>0</v>
      </c>
      <c r="AA12" s="132">
        <f aca="true" t="shared" si="5" ref="AA12:AA27">Y12+Z12</f>
        <v>405</v>
      </c>
      <c r="AB12" s="77">
        <v>1200</v>
      </c>
      <c r="AC12" s="67">
        <v>0</v>
      </c>
      <c r="AD12" s="66">
        <v>0</v>
      </c>
      <c r="AE12" s="66">
        <v>0</v>
      </c>
      <c r="AF12" s="67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7">
        <v>0</v>
      </c>
      <c r="AN12" s="67">
        <v>1236</v>
      </c>
      <c r="AO12" s="66">
        <v>0</v>
      </c>
      <c r="AP12" s="66">
        <v>0</v>
      </c>
      <c r="AQ12" s="77">
        <v>1200</v>
      </c>
      <c r="AR12" s="66">
        <v>0</v>
      </c>
      <c r="AS12" s="66">
        <v>0</v>
      </c>
      <c r="AT12" s="66">
        <v>0</v>
      </c>
      <c r="AU12" s="92">
        <v>1343</v>
      </c>
      <c r="AV12" s="132">
        <f aca="true" t="shared" si="6" ref="AV12:AV25">AT12+AU12</f>
        <v>1343</v>
      </c>
      <c r="AW12" s="68">
        <v>510</v>
      </c>
      <c r="AX12" s="66">
        <v>0</v>
      </c>
      <c r="AY12" s="66">
        <v>0</v>
      </c>
      <c r="AZ12" s="92">
        <v>0</v>
      </c>
      <c r="BA12" s="132">
        <f aca="true" t="shared" si="7" ref="BA12:BA25">AY12+AZ12</f>
        <v>0</v>
      </c>
      <c r="BB12" s="66">
        <v>0</v>
      </c>
      <c r="BC12" s="92">
        <v>0</v>
      </c>
      <c r="BD12" s="132">
        <f aca="true" t="shared" si="8" ref="BD12:BD25">BB12+BC12</f>
        <v>0</v>
      </c>
      <c r="BE12" s="66">
        <v>0</v>
      </c>
      <c r="BF12" s="92">
        <v>0</v>
      </c>
      <c r="BG12" s="132">
        <f aca="true" t="shared" si="9" ref="BG12:BG25">BE12+BF12</f>
        <v>0</v>
      </c>
      <c r="BH12" s="77">
        <v>1200</v>
      </c>
      <c r="BI12" s="66">
        <v>0</v>
      </c>
      <c r="BJ12" s="66">
        <v>0</v>
      </c>
      <c r="BK12" s="92">
        <v>0</v>
      </c>
      <c r="BL12" s="132">
        <f aca="true" t="shared" si="10" ref="BL12:BL25">BJ12+BK12</f>
        <v>0</v>
      </c>
      <c r="BM12" s="66">
        <v>0</v>
      </c>
      <c r="BN12" s="92">
        <v>0</v>
      </c>
      <c r="BO12" s="132">
        <f aca="true" t="shared" si="11" ref="BO12:BO24">BM12+BN12</f>
        <v>0</v>
      </c>
      <c r="BP12" s="66">
        <v>0</v>
      </c>
      <c r="BQ12" s="69">
        <v>0</v>
      </c>
      <c r="BR12" s="69">
        <v>0</v>
      </c>
      <c r="BS12" s="92">
        <v>0</v>
      </c>
      <c r="BT12" s="132">
        <f aca="true" t="shared" si="12" ref="BT12:BT27">BR12+BS12</f>
        <v>0</v>
      </c>
      <c r="BU12" s="69">
        <v>0</v>
      </c>
      <c r="BV12" s="77">
        <v>1200</v>
      </c>
      <c r="BW12" s="69">
        <v>0</v>
      </c>
      <c r="BX12" s="92">
        <v>0</v>
      </c>
      <c r="BY12" s="132">
        <f aca="true" t="shared" si="13" ref="BY12:BY27">BW12+BX12</f>
        <v>0</v>
      </c>
      <c r="BZ12" s="66">
        <v>963</v>
      </c>
      <c r="CA12" s="66">
        <v>0</v>
      </c>
      <c r="CB12" s="66">
        <v>0</v>
      </c>
      <c r="CC12" s="92">
        <v>0</v>
      </c>
      <c r="CD12" s="132">
        <f aca="true" t="shared" si="14" ref="CD12:CD27">CB12+CC12</f>
        <v>0</v>
      </c>
      <c r="CE12" s="66">
        <v>0</v>
      </c>
      <c r="CF12" s="92">
        <v>0</v>
      </c>
      <c r="CG12" s="132">
        <f aca="true" t="shared" si="15" ref="CG12:CG27">CE12+CF12</f>
        <v>0</v>
      </c>
      <c r="CH12" s="42">
        <f aca="true" t="shared" si="16" ref="CH12:CH28">SUM(CE12,BZ12:CB12,BW12,BU12,BP12:BR12,BM12,BI12:BJ12,BE12,BB12,AW12:AY12,AR12:AT12,AC12:AP12,S12:Y12,P12,M12,I12,F12,C12)</f>
        <v>139617</v>
      </c>
      <c r="CI12" s="130">
        <f aca="true" t="shared" si="17" ref="CI12:CI28">CF12+CC12+BX12+BS12+BN12+BK12+BF12+BC12+AZ12+AU12+Z12+Q12+N12+J12+G12+D12</f>
        <v>15737</v>
      </c>
      <c r="CJ12" s="134">
        <f aca="true" t="shared" si="18" ref="CJ12:CJ28">CG12+CD12+CA12+BZ12+BY12+BU12+BT12+BQ12+BP12+BO12+BL12+BI12+BG12+BD12+BA12+AX12+AW12+AV12+AS12+AR12+AP12+AO12+AN12+AM12+AL12+AK12+AJ12+AI12+AH12+AG12+AF12+AE12+AD12+AC12+AA12+X12+W12+V12+U12+T12+S12+R12+O12+K12+H12+E12</f>
        <v>155354</v>
      </c>
    </row>
    <row r="13" spans="1:88" s="47" customFormat="1" ht="21">
      <c r="A13" s="62" t="s">
        <v>2</v>
      </c>
      <c r="B13" s="61">
        <v>1100</v>
      </c>
      <c r="C13" s="70">
        <f>133703-26408</f>
        <v>107295</v>
      </c>
      <c r="D13" s="93">
        <v>0</v>
      </c>
      <c r="E13" s="132">
        <f t="shared" si="0"/>
        <v>107295</v>
      </c>
      <c r="F13" s="70">
        <f>102627-11752</f>
        <v>90875</v>
      </c>
      <c r="G13" s="93">
        <v>0</v>
      </c>
      <c r="H13" s="132">
        <f t="shared" si="1"/>
        <v>90875</v>
      </c>
      <c r="I13" s="70">
        <v>166511</v>
      </c>
      <c r="J13" s="93">
        <f>-22567+200</f>
        <v>-22367</v>
      </c>
      <c r="K13" s="132">
        <f t="shared" si="2"/>
        <v>144144</v>
      </c>
      <c r="L13" s="99">
        <v>1100</v>
      </c>
      <c r="M13" s="70">
        <f>244623-2893</f>
        <v>241730</v>
      </c>
      <c r="N13" s="93">
        <v>0</v>
      </c>
      <c r="O13" s="132">
        <f t="shared" si="3"/>
        <v>241730</v>
      </c>
      <c r="P13" s="70">
        <v>256826</v>
      </c>
      <c r="Q13" s="93">
        <v>0</v>
      </c>
      <c r="R13" s="132">
        <f t="shared" si="4"/>
        <v>256826</v>
      </c>
      <c r="S13" s="70">
        <v>17600</v>
      </c>
      <c r="T13" s="70">
        <v>8800</v>
      </c>
      <c r="U13" s="70">
        <v>8903</v>
      </c>
      <c r="V13" s="70">
        <v>4266</v>
      </c>
      <c r="W13" s="70">
        <v>66880</v>
      </c>
      <c r="X13" s="70">
        <v>49849</v>
      </c>
      <c r="Y13" s="70">
        <v>51939</v>
      </c>
      <c r="Z13" s="93">
        <v>0</v>
      </c>
      <c r="AA13" s="132">
        <f t="shared" si="5"/>
        <v>51939</v>
      </c>
      <c r="AB13" s="76">
        <v>1100</v>
      </c>
      <c r="AC13" s="72">
        <v>0</v>
      </c>
      <c r="AD13" s="70">
        <v>43657</v>
      </c>
      <c r="AE13" s="70">
        <v>24664</v>
      </c>
      <c r="AF13" s="72">
        <v>0</v>
      </c>
      <c r="AG13" s="66">
        <v>0</v>
      </c>
      <c r="AH13" s="70">
        <v>46990</v>
      </c>
      <c r="AI13" s="66">
        <v>0</v>
      </c>
      <c r="AJ13" s="70">
        <v>44849</v>
      </c>
      <c r="AK13" s="70">
        <v>184889</v>
      </c>
      <c r="AL13" s="70">
        <v>10152</v>
      </c>
      <c r="AM13" s="72">
        <v>0</v>
      </c>
      <c r="AN13" s="72">
        <v>0</v>
      </c>
      <c r="AO13" s="72">
        <v>13334</v>
      </c>
      <c r="AP13" s="70">
        <v>0</v>
      </c>
      <c r="AQ13" s="76">
        <v>1100</v>
      </c>
      <c r="AR13" s="70">
        <v>18505</v>
      </c>
      <c r="AS13" s="70">
        <v>0</v>
      </c>
      <c r="AT13" s="66">
        <v>0</v>
      </c>
      <c r="AU13" s="93">
        <v>0</v>
      </c>
      <c r="AV13" s="132">
        <f t="shared" si="6"/>
        <v>0</v>
      </c>
      <c r="AW13" s="71">
        <v>0</v>
      </c>
      <c r="AX13" s="72">
        <v>1705</v>
      </c>
      <c r="AY13" s="66">
        <v>0</v>
      </c>
      <c r="AZ13" s="93">
        <v>4183</v>
      </c>
      <c r="BA13" s="132">
        <f t="shared" si="7"/>
        <v>4183</v>
      </c>
      <c r="BB13" s="66">
        <v>0</v>
      </c>
      <c r="BC13" s="93">
        <v>0</v>
      </c>
      <c r="BD13" s="132">
        <f t="shared" si="8"/>
        <v>0</v>
      </c>
      <c r="BE13" s="66">
        <v>0</v>
      </c>
      <c r="BF13" s="93">
        <v>0</v>
      </c>
      <c r="BG13" s="132">
        <f t="shared" si="9"/>
        <v>0</v>
      </c>
      <c r="BH13" s="76">
        <v>1100</v>
      </c>
      <c r="BI13" s="72">
        <v>0</v>
      </c>
      <c r="BJ13" s="72">
        <v>0</v>
      </c>
      <c r="BK13" s="93">
        <v>0</v>
      </c>
      <c r="BL13" s="132">
        <f t="shared" si="10"/>
        <v>0</v>
      </c>
      <c r="BM13" s="66">
        <v>0</v>
      </c>
      <c r="BN13" s="93">
        <v>0</v>
      </c>
      <c r="BO13" s="132">
        <f t="shared" si="11"/>
        <v>0</v>
      </c>
      <c r="BP13" s="66">
        <v>0</v>
      </c>
      <c r="BQ13" s="69">
        <v>0</v>
      </c>
      <c r="BR13" s="69">
        <v>0</v>
      </c>
      <c r="BS13" s="93">
        <v>0</v>
      </c>
      <c r="BT13" s="132">
        <f t="shared" si="12"/>
        <v>0</v>
      </c>
      <c r="BU13" s="69">
        <v>0</v>
      </c>
      <c r="BV13" s="76">
        <v>1100</v>
      </c>
      <c r="BW13" s="69">
        <v>0</v>
      </c>
      <c r="BX13" s="93">
        <v>0</v>
      </c>
      <c r="BY13" s="132">
        <f t="shared" si="13"/>
        <v>0</v>
      </c>
      <c r="BZ13" s="66">
        <v>3100</v>
      </c>
      <c r="CA13" s="66">
        <v>0</v>
      </c>
      <c r="CB13" s="66">
        <v>0</v>
      </c>
      <c r="CC13" s="93">
        <v>0</v>
      </c>
      <c r="CD13" s="132">
        <f t="shared" si="14"/>
        <v>0</v>
      </c>
      <c r="CE13" s="66">
        <v>0</v>
      </c>
      <c r="CF13" s="93">
        <v>0</v>
      </c>
      <c r="CG13" s="132">
        <f t="shared" si="15"/>
        <v>0</v>
      </c>
      <c r="CH13" s="42">
        <f t="shared" si="16"/>
        <v>1463319</v>
      </c>
      <c r="CI13" s="130">
        <f t="shared" si="17"/>
        <v>-18184</v>
      </c>
      <c r="CJ13" s="134">
        <f t="shared" si="18"/>
        <v>1445135</v>
      </c>
    </row>
    <row r="14" spans="1:88" s="47" customFormat="1" ht="21">
      <c r="A14" s="62" t="s">
        <v>41</v>
      </c>
      <c r="B14" s="61">
        <v>1200</v>
      </c>
      <c r="C14" s="70">
        <f>32209-6361</f>
        <v>25848</v>
      </c>
      <c r="D14" s="93">
        <v>0</v>
      </c>
      <c r="E14" s="132">
        <f t="shared" si="0"/>
        <v>25848</v>
      </c>
      <c r="F14" s="70">
        <f>24723-2831</f>
        <v>21892</v>
      </c>
      <c r="G14" s="93">
        <v>0</v>
      </c>
      <c r="H14" s="132">
        <f t="shared" si="1"/>
        <v>21892</v>
      </c>
      <c r="I14" s="70">
        <v>31877</v>
      </c>
      <c r="J14" s="93">
        <v>23473</v>
      </c>
      <c r="K14" s="132">
        <f t="shared" si="2"/>
        <v>55350</v>
      </c>
      <c r="L14" s="99">
        <v>1200</v>
      </c>
      <c r="M14" s="70">
        <f>58930-697</f>
        <v>58233</v>
      </c>
      <c r="N14" s="93">
        <v>0</v>
      </c>
      <c r="O14" s="132">
        <f t="shared" si="3"/>
        <v>58233</v>
      </c>
      <c r="P14" s="70">
        <v>61869</v>
      </c>
      <c r="Q14" s="93">
        <v>0</v>
      </c>
      <c r="R14" s="132">
        <f t="shared" si="4"/>
        <v>61869</v>
      </c>
      <c r="S14" s="70">
        <v>4240</v>
      </c>
      <c r="T14" s="70">
        <v>2120</v>
      </c>
      <c r="U14" s="70">
        <v>2145</v>
      </c>
      <c r="V14" s="70">
        <v>1028</v>
      </c>
      <c r="W14" s="70">
        <v>16111</v>
      </c>
      <c r="X14" s="70">
        <v>12009</v>
      </c>
      <c r="Y14" s="70">
        <v>12512</v>
      </c>
      <c r="Z14" s="93">
        <v>0</v>
      </c>
      <c r="AA14" s="132">
        <f t="shared" si="5"/>
        <v>12512</v>
      </c>
      <c r="AB14" s="76">
        <v>1200</v>
      </c>
      <c r="AC14" s="72">
        <v>0</v>
      </c>
      <c r="AD14" s="70">
        <v>10517</v>
      </c>
      <c r="AE14" s="70">
        <v>5942</v>
      </c>
      <c r="AF14" s="72">
        <v>0</v>
      </c>
      <c r="AG14" s="66">
        <v>0</v>
      </c>
      <c r="AH14" s="70">
        <v>11320</v>
      </c>
      <c r="AI14" s="66">
        <v>0</v>
      </c>
      <c r="AJ14" s="70">
        <v>10804</v>
      </c>
      <c r="AK14" s="70">
        <v>44540</v>
      </c>
      <c r="AL14" s="70">
        <v>2446</v>
      </c>
      <c r="AM14" s="72">
        <v>0</v>
      </c>
      <c r="AN14" s="72">
        <v>0</v>
      </c>
      <c r="AO14" s="72">
        <v>3212</v>
      </c>
      <c r="AP14" s="70">
        <v>0</v>
      </c>
      <c r="AQ14" s="76">
        <v>1200</v>
      </c>
      <c r="AR14" s="70">
        <v>4458</v>
      </c>
      <c r="AS14" s="70">
        <v>0</v>
      </c>
      <c r="AT14" s="66">
        <v>0</v>
      </c>
      <c r="AU14" s="93">
        <v>0</v>
      </c>
      <c r="AV14" s="132">
        <f t="shared" si="6"/>
        <v>0</v>
      </c>
      <c r="AW14" s="71">
        <v>0</v>
      </c>
      <c r="AX14" s="72">
        <v>411</v>
      </c>
      <c r="AY14" s="66">
        <v>0</v>
      </c>
      <c r="AZ14" s="93">
        <v>1000</v>
      </c>
      <c r="BA14" s="132">
        <f t="shared" si="7"/>
        <v>1000</v>
      </c>
      <c r="BB14" s="66">
        <v>0</v>
      </c>
      <c r="BC14" s="93">
        <v>0</v>
      </c>
      <c r="BD14" s="132">
        <f t="shared" si="8"/>
        <v>0</v>
      </c>
      <c r="BE14" s="66">
        <v>0</v>
      </c>
      <c r="BF14" s="93">
        <v>0</v>
      </c>
      <c r="BG14" s="132">
        <f t="shared" si="9"/>
        <v>0</v>
      </c>
      <c r="BH14" s="76">
        <v>1200</v>
      </c>
      <c r="BI14" s="72">
        <v>0</v>
      </c>
      <c r="BJ14" s="72">
        <v>0</v>
      </c>
      <c r="BK14" s="93">
        <v>0</v>
      </c>
      <c r="BL14" s="132">
        <f t="shared" si="10"/>
        <v>0</v>
      </c>
      <c r="BM14" s="66">
        <v>0</v>
      </c>
      <c r="BN14" s="93">
        <v>0</v>
      </c>
      <c r="BO14" s="132">
        <f t="shared" si="11"/>
        <v>0</v>
      </c>
      <c r="BP14" s="66">
        <v>0</v>
      </c>
      <c r="BQ14" s="69">
        <v>0</v>
      </c>
      <c r="BR14" s="69">
        <v>0</v>
      </c>
      <c r="BS14" s="93">
        <v>0</v>
      </c>
      <c r="BT14" s="132">
        <f t="shared" si="12"/>
        <v>0</v>
      </c>
      <c r="BU14" s="69">
        <v>0</v>
      </c>
      <c r="BV14" s="76">
        <v>1200</v>
      </c>
      <c r="BW14" s="69">
        <v>0</v>
      </c>
      <c r="BX14" s="93">
        <v>0</v>
      </c>
      <c r="BY14" s="132">
        <f t="shared" si="13"/>
        <v>0</v>
      </c>
      <c r="BZ14" s="66">
        <v>747</v>
      </c>
      <c r="CA14" s="66">
        <v>0</v>
      </c>
      <c r="CB14" s="66">
        <v>0</v>
      </c>
      <c r="CC14" s="93">
        <v>0</v>
      </c>
      <c r="CD14" s="132">
        <f t="shared" si="14"/>
        <v>0</v>
      </c>
      <c r="CE14" s="66">
        <v>0</v>
      </c>
      <c r="CF14" s="93">
        <v>0</v>
      </c>
      <c r="CG14" s="132">
        <f t="shared" si="15"/>
        <v>0</v>
      </c>
      <c r="CH14" s="42">
        <f t="shared" si="16"/>
        <v>344281</v>
      </c>
      <c r="CI14" s="130">
        <f t="shared" si="17"/>
        <v>24473</v>
      </c>
      <c r="CJ14" s="134">
        <f t="shared" si="18"/>
        <v>368754</v>
      </c>
    </row>
    <row r="15" spans="1:88" s="47" customFormat="1" ht="21">
      <c r="A15" s="64" t="s">
        <v>4</v>
      </c>
      <c r="B15" s="46">
        <v>2100</v>
      </c>
      <c r="C15" s="69">
        <v>400</v>
      </c>
      <c r="D15" s="94">
        <v>0</v>
      </c>
      <c r="E15" s="132">
        <f t="shared" si="0"/>
        <v>400</v>
      </c>
      <c r="F15" s="69">
        <v>250</v>
      </c>
      <c r="G15" s="94">
        <v>0</v>
      </c>
      <c r="H15" s="132">
        <f t="shared" si="1"/>
        <v>250</v>
      </c>
      <c r="I15" s="69">
        <v>157</v>
      </c>
      <c r="J15" s="94">
        <v>-67</v>
      </c>
      <c r="K15" s="132">
        <f t="shared" si="2"/>
        <v>90</v>
      </c>
      <c r="L15" s="46">
        <v>2100</v>
      </c>
      <c r="M15" s="69">
        <v>50</v>
      </c>
      <c r="N15" s="94">
        <v>0</v>
      </c>
      <c r="O15" s="132">
        <f t="shared" si="3"/>
        <v>50</v>
      </c>
      <c r="P15" s="69">
        <v>380</v>
      </c>
      <c r="Q15" s="94">
        <v>0</v>
      </c>
      <c r="R15" s="132">
        <f t="shared" si="4"/>
        <v>380</v>
      </c>
      <c r="S15" s="69">
        <v>50</v>
      </c>
      <c r="T15" s="69">
        <v>20</v>
      </c>
      <c r="U15" s="69">
        <v>20</v>
      </c>
      <c r="V15" s="69">
        <v>20</v>
      </c>
      <c r="W15" s="69">
        <v>262</v>
      </c>
      <c r="X15" s="69">
        <v>95</v>
      </c>
      <c r="Y15" s="69">
        <v>0</v>
      </c>
      <c r="Z15" s="94">
        <v>0</v>
      </c>
      <c r="AA15" s="132">
        <f t="shared" si="5"/>
        <v>0</v>
      </c>
      <c r="AB15" s="77">
        <v>2100</v>
      </c>
      <c r="AC15" s="69">
        <v>0</v>
      </c>
      <c r="AD15" s="69">
        <v>200</v>
      </c>
      <c r="AE15" s="69">
        <v>350</v>
      </c>
      <c r="AF15" s="69">
        <v>0</v>
      </c>
      <c r="AG15" s="66">
        <v>0</v>
      </c>
      <c r="AH15" s="66">
        <v>0</v>
      </c>
      <c r="AI15" s="66">
        <v>0</v>
      </c>
      <c r="AJ15" s="69">
        <v>155</v>
      </c>
      <c r="AK15" s="69">
        <v>0</v>
      </c>
      <c r="AL15" s="69">
        <v>20</v>
      </c>
      <c r="AM15" s="69">
        <v>73</v>
      </c>
      <c r="AN15" s="73">
        <v>0</v>
      </c>
      <c r="AO15" s="69">
        <v>0</v>
      </c>
      <c r="AP15" s="69">
        <v>0</v>
      </c>
      <c r="AQ15" s="77">
        <v>2100</v>
      </c>
      <c r="AR15" s="69">
        <v>0</v>
      </c>
      <c r="AS15" s="69">
        <v>0</v>
      </c>
      <c r="AT15" s="66">
        <v>0</v>
      </c>
      <c r="AU15" s="94">
        <v>0</v>
      </c>
      <c r="AV15" s="132">
        <f t="shared" si="6"/>
        <v>0</v>
      </c>
      <c r="AW15" s="68">
        <v>0</v>
      </c>
      <c r="AX15" s="69">
        <v>0</v>
      </c>
      <c r="AY15" s="66">
        <v>0</v>
      </c>
      <c r="AZ15" s="94">
        <v>0</v>
      </c>
      <c r="BA15" s="132">
        <f t="shared" si="7"/>
        <v>0</v>
      </c>
      <c r="BB15" s="66">
        <v>0</v>
      </c>
      <c r="BC15" s="94">
        <f>1222+3920+3180</f>
        <v>8322</v>
      </c>
      <c r="BD15" s="132">
        <f t="shared" si="8"/>
        <v>8322</v>
      </c>
      <c r="BE15" s="66">
        <v>0</v>
      </c>
      <c r="BF15" s="94">
        <v>0</v>
      </c>
      <c r="BG15" s="132">
        <f t="shared" si="9"/>
        <v>0</v>
      </c>
      <c r="BH15" s="77">
        <v>2100</v>
      </c>
      <c r="BI15" s="69">
        <v>0</v>
      </c>
      <c r="BJ15" s="69">
        <v>0</v>
      </c>
      <c r="BK15" s="94">
        <v>0</v>
      </c>
      <c r="BL15" s="132">
        <f t="shared" si="10"/>
        <v>0</v>
      </c>
      <c r="BM15" s="66">
        <v>0</v>
      </c>
      <c r="BN15" s="94">
        <v>0</v>
      </c>
      <c r="BO15" s="132">
        <f t="shared" si="11"/>
        <v>0</v>
      </c>
      <c r="BP15" s="66">
        <v>0</v>
      </c>
      <c r="BQ15" s="69">
        <v>0</v>
      </c>
      <c r="BR15" s="69">
        <v>0</v>
      </c>
      <c r="BS15" s="94">
        <v>0</v>
      </c>
      <c r="BT15" s="132">
        <f t="shared" si="12"/>
        <v>0</v>
      </c>
      <c r="BU15" s="69">
        <v>0</v>
      </c>
      <c r="BV15" s="77">
        <v>2100</v>
      </c>
      <c r="BW15" s="69">
        <v>0</v>
      </c>
      <c r="BX15" s="94">
        <v>0</v>
      </c>
      <c r="BY15" s="132">
        <f t="shared" si="13"/>
        <v>0</v>
      </c>
      <c r="BZ15" s="66">
        <v>0</v>
      </c>
      <c r="CA15" s="66">
        <v>0</v>
      </c>
      <c r="CB15" s="66">
        <v>0</v>
      </c>
      <c r="CC15" s="94">
        <v>0</v>
      </c>
      <c r="CD15" s="132">
        <f t="shared" si="14"/>
        <v>0</v>
      </c>
      <c r="CE15" s="66">
        <v>0</v>
      </c>
      <c r="CF15" s="94">
        <v>0</v>
      </c>
      <c r="CG15" s="132">
        <f t="shared" si="15"/>
        <v>0</v>
      </c>
      <c r="CH15" s="42">
        <f t="shared" si="16"/>
        <v>2502</v>
      </c>
      <c r="CI15" s="130">
        <f t="shared" si="17"/>
        <v>8255</v>
      </c>
      <c r="CJ15" s="134">
        <f t="shared" si="18"/>
        <v>10757</v>
      </c>
    </row>
    <row r="16" spans="1:88" s="47" customFormat="1" ht="21">
      <c r="A16" s="64" t="s">
        <v>58</v>
      </c>
      <c r="B16" s="46">
        <v>2200</v>
      </c>
      <c r="C16" s="69">
        <v>135019</v>
      </c>
      <c r="D16" s="94">
        <v>0</v>
      </c>
      <c r="E16" s="132">
        <f t="shared" si="0"/>
        <v>135019</v>
      </c>
      <c r="F16" s="69">
        <v>42746</v>
      </c>
      <c r="G16" s="94">
        <v>0</v>
      </c>
      <c r="H16" s="132">
        <f t="shared" si="1"/>
        <v>42746</v>
      </c>
      <c r="I16" s="69">
        <v>24370</v>
      </c>
      <c r="J16" s="94">
        <v>5325</v>
      </c>
      <c r="K16" s="132">
        <f t="shared" si="2"/>
        <v>29695</v>
      </c>
      <c r="L16" s="46">
        <v>2200</v>
      </c>
      <c r="M16" s="69">
        <v>64749</v>
      </c>
      <c r="N16" s="94">
        <v>0</v>
      </c>
      <c r="O16" s="132">
        <f t="shared" si="3"/>
        <v>64749</v>
      </c>
      <c r="P16" s="69">
        <v>80410</v>
      </c>
      <c r="Q16" s="94">
        <v>0</v>
      </c>
      <c r="R16" s="132">
        <f t="shared" si="4"/>
        <v>80410</v>
      </c>
      <c r="S16" s="69">
        <v>3110</v>
      </c>
      <c r="T16" s="69">
        <v>1480</v>
      </c>
      <c r="U16" s="69">
        <v>3695</v>
      </c>
      <c r="V16" s="69">
        <v>4785</v>
      </c>
      <c r="W16" s="69">
        <v>86321</v>
      </c>
      <c r="X16" s="69">
        <v>19795</v>
      </c>
      <c r="Y16" s="69">
        <v>39125</v>
      </c>
      <c r="Z16" s="94">
        <v>0</v>
      </c>
      <c r="AA16" s="132">
        <f t="shared" si="5"/>
        <v>39125</v>
      </c>
      <c r="AB16" s="77">
        <v>2200</v>
      </c>
      <c r="AC16" s="69">
        <v>2080</v>
      </c>
      <c r="AD16" s="69">
        <v>5700</v>
      </c>
      <c r="AE16" s="69">
        <v>1800</v>
      </c>
      <c r="AF16" s="69">
        <f>98300+2000</f>
        <v>100300</v>
      </c>
      <c r="AG16" s="69">
        <v>128400</v>
      </c>
      <c r="AH16" s="66">
        <v>0</v>
      </c>
      <c r="AI16" s="69">
        <v>6270</v>
      </c>
      <c r="AJ16" s="69">
        <v>12360</v>
      </c>
      <c r="AK16" s="69">
        <v>38650</v>
      </c>
      <c r="AL16" s="69">
        <v>1170</v>
      </c>
      <c r="AM16" s="69">
        <v>9452</v>
      </c>
      <c r="AN16" s="69">
        <v>266</v>
      </c>
      <c r="AO16" s="69">
        <v>0</v>
      </c>
      <c r="AP16" s="69">
        <v>0</v>
      </c>
      <c r="AQ16" s="77">
        <v>2200</v>
      </c>
      <c r="AR16" s="69">
        <v>3665</v>
      </c>
      <c r="AS16" s="69">
        <v>1056</v>
      </c>
      <c r="AT16" s="66">
        <v>0</v>
      </c>
      <c r="AU16" s="94">
        <v>0</v>
      </c>
      <c r="AV16" s="132">
        <f t="shared" si="6"/>
        <v>0</v>
      </c>
      <c r="AW16" s="68">
        <v>0</v>
      </c>
      <c r="AX16" s="69">
        <v>0</v>
      </c>
      <c r="AY16" s="66">
        <v>0</v>
      </c>
      <c r="AZ16" s="94">
        <v>11516</v>
      </c>
      <c r="BA16" s="132">
        <f t="shared" si="7"/>
        <v>11516</v>
      </c>
      <c r="BB16" s="66">
        <v>0</v>
      </c>
      <c r="BC16" s="94">
        <f>640+862</f>
        <v>1502</v>
      </c>
      <c r="BD16" s="132">
        <f t="shared" si="8"/>
        <v>1502</v>
      </c>
      <c r="BE16" s="66">
        <v>0</v>
      </c>
      <c r="BF16" s="94">
        <f>285</f>
        <v>285</v>
      </c>
      <c r="BG16" s="132">
        <f t="shared" si="9"/>
        <v>285</v>
      </c>
      <c r="BH16" s="77">
        <v>2200</v>
      </c>
      <c r="BI16" s="69">
        <v>5400</v>
      </c>
      <c r="BJ16" s="69">
        <v>4100</v>
      </c>
      <c r="BK16" s="94">
        <v>-4100</v>
      </c>
      <c r="BL16" s="132">
        <f t="shared" si="10"/>
        <v>0</v>
      </c>
      <c r="BM16" s="66">
        <v>0</v>
      </c>
      <c r="BN16" s="94">
        <v>18680</v>
      </c>
      <c r="BO16" s="132">
        <f t="shared" si="11"/>
        <v>18680</v>
      </c>
      <c r="BP16" s="66">
        <v>0</v>
      </c>
      <c r="BQ16" s="69">
        <v>0</v>
      </c>
      <c r="BR16" s="69">
        <v>5000</v>
      </c>
      <c r="BS16" s="94">
        <v>-5000</v>
      </c>
      <c r="BT16" s="132">
        <f t="shared" si="12"/>
        <v>0</v>
      </c>
      <c r="BU16" s="69">
        <v>3000</v>
      </c>
      <c r="BV16" s="77">
        <v>2200</v>
      </c>
      <c r="BW16" s="68"/>
      <c r="BX16" s="94">
        <v>0</v>
      </c>
      <c r="BY16" s="132">
        <f t="shared" si="13"/>
        <v>0</v>
      </c>
      <c r="BZ16" s="69">
        <v>2739</v>
      </c>
      <c r="CA16" s="66">
        <v>0</v>
      </c>
      <c r="CB16" s="66">
        <v>0</v>
      </c>
      <c r="CC16" s="94">
        <v>0</v>
      </c>
      <c r="CD16" s="132">
        <f t="shared" si="14"/>
        <v>0</v>
      </c>
      <c r="CE16" s="66">
        <v>0</v>
      </c>
      <c r="CF16" s="94">
        <v>0</v>
      </c>
      <c r="CG16" s="132">
        <f t="shared" si="15"/>
        <v>0</v>
      </c>
      <c r="CH16" s="42">
        <f t="shared" si="16"/>
        <v>837013</v>
      </c>
      <c r="CI16" s="130">
        <f t="shared" si="17"/>
        <v>28208</v>
      </c>
      <c r="CJ16" s="134">
        <f t="shared" si="18"/>
        <v>865221</v>
      </c>
    </row>
    <row r="17" spans="1:88" s="47" customFormat="1" ht="37.5">
      <c r="A17" s="64" t="s">
        <v>59</v>
      </c>
      <c r="B17" s="46">
        <v>2300</v>
      </c>
      <c r="C17" s="69">
        <v>19251</v>
      </c>
      <c r="D17" s="94">
        <v>0</v>
      </c>
      <c r="E17" s="132">
        <f t="shared" si="0"/>
        <v>19251</v>
      </c>
      <c r="F17" s="69">
        <v>37280</v>
      </c>
      <c r="G17" s="94">
        <v>0</v>
      </c>
      <c r="H17" s="132">
        <f t="shared" si="1"/>
        <v>37280</v>
      </c>
      <c r="I17" s="69">
        <v>69438</v>
      </c>
      <c r="J17" s="94">
        <v>-1575</v>
      </c>
      <c r="K17" s="132">
        <f t="shared" si="2"/>
        <v>67863</v>
      </c>
      <c r="L17" s="46">
        <v>2300</v>
      </c>
      <c r="M17" s="69">
        <v>32856</v>
      </c>
      <c r="N17" s="94">
        <v>0</v>
      </c>
      <c r="O17" s="132">
        <f t="shared" si="3"/>
        <v>32856</v>
      </c>
      <c r="P17" s="69">
        <v>20058</v>
      </c>
      <c r="Q17" s="94">
        <v>0</v>
      </c>
      <c r="R17" s="132">
        <f t="shared" si="4"/>
        <v>20058</v>
      </c>
      <c r="S17" s="69">
        <v>840</v>
      </c>
      <c r="T17" s="69">
        <v>610</v>
      </c>
      <c r="U17" s="69">
        <v>1350</v>
      </c>
      <c r="V17" s="69">
        <v>1330</v>
      </c>
      <c r="W17" s="69">
        <v>12905</v>
      </c>
      <c r="X17" s="69">
        <v>12540</v>
      </c>
      <c r="Y17" s="69">
        <v>15060</v>
      </c>
      <c r="Z17" s="94">
        <v>0</v>
      </c>
      <c r="AA17" s="132">
        <f t="shared" si="5"/>
        <v>15060</v>
      </c>
      <c r="AB17" s="77">
        <v>2300</v>
      </c>
      <c r="AC17" s="69">
        <v>715</v>
      </c>
      <c r="AD17" s="69">
        <v>27160</v>
      </c>
      <c r="AE17" s="69">
        <v>450</v>
      </c>
      <c r="AF17" s="69">
        <v>6300</v>
      </c>
      <c r="AG17" s="69">
        <v>20500</v>
      </c>
      <c r="AH17" s="66">
        <v>0</v>
      </c>
      <c r="AI17" s="69">
        <v>200</v>
      </c>
      <c r="AJ17" s="69">
        <v>13046</v>
      </c>
      <c r="AK17" s="69">
        <v>59730</v>
      </c>
      <c r="AL17" s="69">
        <v>2333</v>
      </c>
      <c r="AM17" s="69">
        <v>2230</v>
      </c>
      <c r="AN17" s="69">
        <v>90</v>
      </c>
      <c r="AO17" s="69">
        <v>0</v>
      </c>
      <c r="AP17" s="69">
        <v>0</v>
      </c>
      <c r="AQ17" s="77">
        <v>2300</v>
      </c>
      <c r="AR17" s="69">
        <v>2035</v>
      </c>
      <c r="AS17" s="69">
        <v>0</v>
      </c>
      <c r="AT17" s="69">
        <v>0</v>
      </c>
      <c r="AU17" s="94">
        <f>284+150+253</f>
        <v>687</v>
      </c>
      <c r="AV17" s="132">
        <f t="shared" si="6"/>
        <v>687</v>
      </c>
      <c r="AW17" s="68">
        <v>0</v>
      </c>
      <c r="AX17" s="69">
        <v>0</v>
      </c>
      <c r="AY17" s="69">
        <v>0</v>
      </c>
      <c r="AZ17" s="94">
        <v>112</v>
      </c>
      <c r="BA17" s="132">
        <f t="shared" si="7"/>
        <v>112</v>
      </c>
      <c r="BB17" s="69">
        <v>0</v>
      </c>
      <c r="BC17" s="94">
        <f>54+122</f>
        <v>176</v>
      </c>
      <c r="BD17" s="132">
        <f t="shared" si="8"/>
        <v>176</v>
      </c>
      <c r="BE17" s="69">
        <v>0</v>
      </c>
      <c r="BF17" s="94">
        <v>3206</v>
      </c>
      <c r="BG17" s="132">
        <f t="shared" si="9"/>
        <v>3206</v>
      </c>
      <c r="BH17" s="77">
        <v>2300</v>
      </c>
      <c r="BI17" s="69">
        <v>0</v>
      </c>
      <c r="BJ17" s="69">
        <v>0</v>
      </c>
      <c r="BK17" s="94">
        <v>0</v>
      </c>
      <c r="BL17" s="132">
        <f t="shared" si="10"/>
        <v>0</v>
      </c>
      <c r="BM17" s="69">
        <v>70</v>
      </c>
      <c r="BN17" s="94">
        <v>0</v>
      </c>
      <c r="BO17" s="132">
        <f t="shared" si="11"/>
        <v>70</v>
      </c>
      <c r="BP17" s="66">
        <v>0</v>
      </c>
      <c r="BQ17" s="69">
        <v>0</v>
      </c>
      <c r="BR17" s="69">
        <v>0</v>
      </c>
      <c r="BS17" s="94">
        <v>0</v>
      </c>
      <c r="BT17" s="132">
        <f t="shared" si="12"/>
        <v>0</v>
      </c>
      <c r="BU17" s="69">
        <v>0</v>
      </c>
      <c r="BV17" s="77">
        <v>2300</v>
      </c>
      <c r="BW17" s="69">
        <v>0</v>
      </c>
      <c r="BX17" s="94">
        <v>0</v>
      </c>
      <c r="BY17" s="132">
        <f t="shared" si="13"/>
        <v>0</v>
      </c>
      <c r="BZ17" s="66">
        <v>0</v>
      </c>
      <c r="CA17" s="66">
        <v>0</v>
      </c>
      <c r="CB17" s="66">
        <v>0</v>
      </c>
      <c r="CC17" s="94">
        <v>0</v>
      </c>
      <c r="CD17" s="132">
        <f t="shared" si="14"/>
        <v>0</v>
      </c>
      <c r="CE17" s="66">
        <v>0</v>
      </c>
      <c r="CF17" s="94">
        <v>0</v>
      </c>
      <c r="CG17" s="132">
        <f t="shared" si="15"/>
        <v>0</v>
      </c>
      <c r="CH17" s="42">
        <f t="shared" si="16"/>
        <v>358377</v>
      </c>
      <c r="CI17" s="130">
        <f t="shared" si="17"/>
        <v>2606</v>
      </c>
      <c r="CJ17" s="134">
        <f t="shared" si="18"/>
        <v>360983</v>
      </c>
    </row>
    <row r="18" spans="1:88" s="47" customFormat="1" ht="19.5" customHeight="1">
      <c r="A18" s="64" t="s">
        <v>129</v>
      </c>
      <c r="B18" s="46">
        <v>2400</v>
      </c>
      <c r="C18" s="69">
        <v>500</v>
      </c>
      <c r="D18" s="94">
        <v>0</v>
      </c>
      <c r="E18" s="132">
        <f t="shared" si="0"/>
        <v>500</v>
      </c>
      <c r="F18" s="69">
        <v>0</v>
      </c>
      <c r="G18" s="94">
        <v>0</v>
      </c>
      <c r="H18" s="132">
        <f t="shared" si="1"/>
        <v>0</v>
      </c>
      <c r="I18" s="69">
        <v>0</v>
      </c>
      <c r="J18" s="94">
        <v>0</v>
      </c>
      <c r="K18" s="132">
        <f t="shared" si="2"/>
        <v>0</v>
      </c>
      <c r="L18" s="46">
        <v>2400</v>
      </c>
      <c r="M18" s="69">
        <v>200</v>
      </c>
      <c r="N18" s="94">
        <v>0</v>
      </c>
      <c r="O18" s="132">
        <f t="shared" si="3"/>
        <v>200</v>
      </c>
      <c r="P18" s="69">
        <v>0</v>
      </c>
      <c r="Q18" s="94">
        <v>0</v>
      </c>
      <c r="R18" s="132">
        <f t="shared" si="4"/>
        <v>0</v>
      </c>
      <c r="S18" s="69">
        <v>900</v>
      </c>
      <c r="T18" s="69">
        <v>600</v>
      </c>
      <c r="U18" s="69">
        <v>700</v>
      </c>
      <c r="V18" s="69">
        <v>620</v>
      </c>
      <c r="W18" s="69">
        <v>0</v>
      </c>
      <c r="X18" s="69">
        <v>0</v>
      </c>
      <c r="Y18" s="69">
        <v>0</v>
      </c>
      <c r="Z18" s="94">
        <v>0</v>
      </c>
      <c r="AA18" s="132">
        <f t="shared" si="5"/>
        <v>0</v>
      </c>
      <c r="AB18" s="77">
        <v>2400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80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7">
        <v>2400</v>
      </c>
      <c r="AR18" s="69">
        <v>0</v>
      </c>
      <c r="AS18" s="69">
        <v>0</v>
      </c>
      <c r="AT18" s="69">
        <v>0</v>
      </c>
      <c r="AU18" s="94">
        <v>0</v>
      </c>
      <c r="AV18" s="132">
        <f t="shared" si="6"/>
        <v>0</v>
      </c>
      <c r="AW18" s="68">
        <v>0</v>
      </c>
      <c r="AX18" s="69">
        <v>0</v>
      </c>
      <c r="AY18" s="69">
        <v>0</v>
      </c>
      <c r="AZ18" s="94">
        <v>0</v>
      </c>
      <c r="BA18" s="132">
        <f t="shared" si="7"/>
        <v>0</v>
      </c>
      <c r="BB18" s="69">
        <v>0</v>
      </c>
      <c r="BC18" s="94">
        <v>0</v>
      </c>
      <c r="BD18" s="132">
        <f t="shared" si="8"/>
        <v>0</v>
      </c>
      <c r="BE18" s="69">
        <v>0</v>
      </c>
      <c r="BF18" s="94">
        <v>0</v>
      </c>
      <c r="BG18" s="132">
        <f t="shared" si="9"/>
        <v>0</v>
      </c>
      <c r="BH18" s="77">
        <v>2400</v>
      </c>
      <c r="BI18" s="69">
        <v>0</v>
      </c>
      <c r="BJ18" s="69">
        <v>0</v>
      </c>
      <c r="BK18" s="94">
        <v>0</v>
      </c>
      <c r="BL18" s="132">
        <f t="shared" si="10"/>
        <v>0</v>
      </c>
      <c r="BM18" s="69">
        <v>0</v>
      </c>
      <c r="BN18" s="94">
        <v>0</v>
      </c>
      <c r="BO18" s="132">
        <f t="shared" si="11"/>
        <v>0</v>
      </c>
      <c r="BP18" s="66">
        <v>0</v>
      </c>
      <c r="BQ18" s="69">
        <v>0</v>
      </c>
      <c r="BR18" s="69">
        <v>0</v>
      </c>
      <c r="BS18" s="94">
        <v>0</v>
      </c>
      <c r="BT18" s="132">
        <f t="shared" si="12"/>
        <v>0</v>
      </c>
      <c r="BU18" s="69">
        <v>0</v>
      </c>
      <c r="BV18" s="77">
        <v>2400</v>
      </c>
      <c r="BW18" s="69">
        <v>0</v>
      </c>
      <c r="BX18" s="94">
        <v>0</v>
      </c>
      <c r="BY18" s="132">
        <f t="shared" si="13"/>
        <v>0</v>
      </c>
      <c r="BZ18" s="66">
        <v>0</v>
      </c>
      <c r="CA18" s="66">
        <v>0</v>
      </c>
      <c r="CB18" s="66">
        <v>0</v>
      </c>
      <c r="CC18" s="94">
        <v>0</v>
      </c>
      <c r="CD18" s="132">
        <f t="shared" si="14"/>
        <v>0</v>
      </c>
      <c r="CE18" s="66">
        <v>0</v>
      </c>
      <c r="CF18" s="94">
        <v>0</v>
      </c>
      <c r="CG18" s="132">
        <f t="shared" si="15"/>
        <v>0</v>
      </c>
      <c r="CH18" s="42">
        <f t="shared" si="16"/>
        <v>3600</v>
      </c>
      <c r="CI18" s="130">
        <f t="shared" si="17"/>
        <v>0</v>
      </c>
      <c r="CJ18" s="134">
        <f t="shared" si="18"/>
        <v>3600</v>
      </c>
    </row>
    <row r="19" spans="1:88" s="47" customFormat="1" ht="37.5">
      <c r="A19" s="64" t="s">
        <v>128</v>
      </c>
      <c r="B19" s="46">
        <v>2500</v>
      </c>
      <c r="C19" s="69">
        <v>2103</v>
      </c>
      <c r="D19" s="94">
        <v>750</v>
      </c>
      <c r="E19" s="132">
        <f t="shared" si="0"/>
        <v>2853</v>
      </c>
      <c r="F19" s="69">
        <v>8799</v>
      </c>
      <c r="G19" s="94">
        <v>4000</v>
      </c>
      <c r="H19" s="132">
        <f t="shared" si="1"/>
        <v>12799</v>
      </c>
      <c r="I19" s="69">
        <v>456</v>
      </c>
      <c r="J19" s="94">
        <v>105</v>
      </c>
      <c r="K19" s="132">
        <f t="shared" si="2"/>
        <v>561</v>
      </c>
      <c r="L19" s="46">
        <v>2500</v>
      </c>
      <c r="M19" s="69">
        <v>4604</v>
      </c>
      <c r="N19" s="94">
        <v>4000</v>
      </c>
      <c r="O19" s="132">
        <f t="shared" si="3"/>
        <v>8604</v>
      </c>
      <c r="P19" s="69">
        <v>1886</v>
      </c>
      <c r="Q19" s="94">
        <v>614</v>
      </c>
      <c r="R19" s="132">
        <f t="shared" si="4"/>
        <v>2500</v>
      </c>
      <c r="S19" s="69">
        <v>0</v>
      </c>
      <c r="T19" s="69">
        <v>0</v>
      </c>
      <c r="U19" s="69">
        <v>0</v>
      </c>
      <c r="V19" s="69">
        <v>850</v>
      </c>
      <c r="W19" s="69">
        <v>1993</v>
      </c>
      <c r="X19" s="69">
        <v>2913</v>
      </c>
      <c r="Y19" s="69">
        <v>246</v>
      </c>
      <c r="Z19" s="94">
        <v>2000</v>
      </c>
      <c r="AA19" s="132">
        <f t="shared" si="5"/>
        <v>2246</v>
      </c>
      <c r="AB19" s="77">
        <v>2500</v>
      </c>
      <c r="AC19" s="69">
        <v>0</v>
      </c>
      <c r="AD19" s="69">
        <v>30</v>
      </c>
      <c r="AE19" s="69">
        <v>0</v>
      </c>
      <c r="AF19" s="69">
        <v>0</v>
      </c>
      <c r="AG19" s="69">
        <v>0</v>
      </c>
      <c r="AH19" s="66">
        <v>0</v>
      </c>
      <c r="AI19" s="69">
        <v>0</v>
      </c>
      <c r="AJ19" s="69">
        <v>1119</v>
      </c>
      <c r="AK19" s="69">
        <v>5500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77">
        <v>2500</v>
      </c>
      <c r="AR19" s="69">
        <v>0</v>
      </c>
      <c r="AS19" s="69">
        <v>0</v>
      </c>
      <c r="AT19" s="69">
        <v>0</v>
      </c>
      <c r="AU19" s="94">
        <v>0</v>
      </c>
      <c r="AV19" s="132">
        <f t="shared" si="6"/>
        <v>0</v>
      </c>
      <c r="AW19" s="68"/>
      <c r="AX19" s="69">
        <v>0</v>
      </c>
      <c r="AY19" s="69">
        <v>0</v>
      </c>
      <c r="AZ19" s="94">
        <v>0</v>
      </c>
      <c r="BA19" s="132">
        <f t="shared" si="7"/>
        <v>0</v>
      </c>
      <c r="BB19" s="69">
        <v>0</v>
      </c>
      <c r="BC19" s="94">
        <v>0</v>
      </c>
      <c r="BD19" s="132">
        <f t="shared" si="8"/>
        <v>0</v>
      </c>
      <c r="BE19" s="69">
        <v>0</v>
      </c>
      <c r="BF19" s="94">
        <v>0</v>
      </c>
      <c r="BG19" s="132">
        <f t="shared" si="9"/>
        <v>0</v>
      </c>
      <c r="BH19" s="77">
        <v>2500</v>
      </c>
      <c r="BI19" s="69">
        <v>0</v>
      </c>
      <c r="BJ19" s="69">
        <v>0</v>
      </c>
      <c r="BK19" s="94">
        <v>0</v>
      </c>
      <c r="BL19" s="132">
        <f t="shared" si="10"/>
        <v>0</v>
      </c>
      <c r="BM19" s="69">
        <v>0</v>
      </c>
      <c r="BN19" s="94">
        <v>0</v>
      </c>
      <c r="BO19" s="132">
        <f t="shared" si="11"/>
        <v>0</v>
      </c>
      <c r="BP19" s="66">
        <v>0</v>
      </c>
      <c r="BQ19" s="69">
        <v>0</v>
      </c>
      <c r="BR19" s="69">
        <v>0</v>
      </c>
      <c r="BS19" s="94">
        <v>0</v>
      </c>
      <c r="BT19" s="132">
        <f t="shared" si="12"/>
        <v>0</v>
      </c>
      <c r="BU19" s="69">
        <v>0</v>
      </c>
      <c r="BV19" s="77">
        <v>2500</v>
      </c>
      <c r="BW19" s="69">
        <v>0</v>
      </c>
      <c r="BX19" s="94">
        <v>0</v>
      </c>
      <c r="BY19" s="132">
        <f t="shared" si="13"/>
        <v>0</v>
      </c>
      <c r="BZ19" s="66">
        <v>0</v>
      </c>
      <c r="CA19" s="66">
        <v>0</v>
      </c>
      <c r="CB19" s="66">
        <v>0</v>
      </c>
      <c r="CC19" s="94">
        <v>0</v>
      </c>
      <c r="CD19" s="132">
        <f t="shared" si="14"/>
        <v>0</v>
      </c>
      <c r="CE19" s="66">
        <v>0</v>
      </c>
      <c r="CF19" s="94">
        <v>0</v>
      </c>
      <c r="CG19" s="132">
        <f t="shared" si="15"/>
        <v>0</v>
      </c>
      <c r="CH19" s="42">
        <f t="shared" si="16"/>
        <v>30499</v>
      </c>
      <c r="CI19" s="130">
        <f t="shared" si="17"/>
        <v>11469</v>
      </c>
      <c r="CJ19" s="134">
        <f t="shared" si="18"/>
        <v>41968</v>
      </c>
    </row>
    <row r="20" spans="1:88" s="47" customFormat="1" ht="21">
      <c r="A20" s="64" t="s">
        <v>5</v>
      </c>
      <c r="B20" s="46">
        <v>4300</v>
      </c>
      <c r="C20" s="69">
        <v>0</v>
      </c>
      <c r="D20" s="94">
        <v>0</v>
      </c>
      <c r="E20" s="132">
        <f t="shared" si="0"/>
        <v>0</v>
      </c>
      <c r="F20" s="69">
        <v>0</v>
      </c>
      <c r="G20" s="94">
        <v>0</v>
      </c>
      <c r="H20" s="132">
        <f t="shared" si="1"/>
        <v>0</v>
      </c>
      <c r="I20" s="69">
        <v>0</v>
      </c>
      <c r="J20" s="94">
        <v>0</v>
      </c>
      <c r="K20" s="132">
        <f t="shared" si="2"/>
        <v>0</v>
      </c>
      <c r="L20" s="46">
        <v>4300</v>
      </c>
      <c r="M20" s="69">
        <v>0</v>
      </c>
      <c r="N20" s="94">
        <v>0</v>
      </c>
      <c r="O20" s="132">
        <f t="shared" si="3"/>
        <v>0</v>
      </c>
      <c r="P20" s="69">
        <v>0</v>
      </c>
      <c r="Q20" s="94">
        <v>0</v>
      </c>
      <c r="R20" s="132">
        <f t="shared" si="4"/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94">
        <v>0</v>
      </c>
      <c r="AA20" s="132">
        <f t="shared" si="5"/>
        <v>0</v>
      </c>
      <c r="AB20" s="77">
        <v>4300</v>
      </c>
      <c r="AC20" s="69">
        <v>0</v>
      </c>
      <c r="AD20" s="69">
        <v>0</v>
      </c>
      <c r="AE20" s="69">
        <v>0</v>
      </c>
      <c r="AF20" s="69">
        <v>0</v>
      </c>
      <c r="AG20" s="69">
        <v>100</v>
      </c>
      <c r="AH20" s="66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77">
        <v>4300</v>
      </c>
      <c r="AR20" s="69">
        <v>0</v>
      </c>
      <c r="AS20" s="69">
        <v>0</v>
      </c>
      <c r="AT20" s="69">
        <v>0</v>
      </c>
      <c r="AU20" s="94">
        <v>0</v>
      </c>
      <c r="AV20" s="132">
        <f t="shared" si="6"/>
        <v>0</v>
      </c>
      <c r="AW20" s="68">
        <v>0</v>
      </c>
      <c r="AX20" s="69">
        <v>0</v>
      </c>
      <c r="AY20" s="69">
        <v>0</v>
      </c>
      <c r="AZ20" s="94">
        <v>0</v>
      </c>
      <c r="BA20" s="132">
        <f t="shared" si="7"/>
        <v>0</v>
      </c>
      <c r="BB20" s="69">
        <v>0</v>
      </c>
      <c r="BC20" s="94">
        <v>0</v>
      </c>
      <c r="BD20" s="132">
        <f t="shared" si="8"/>
        <v>0</v>
      </c>
      <c r="BE20" s="69">
        <v>0</v>
      </c>
      <c r="BF20" s="94">
        <v>0</v>
      </c>
      <c r="BG20" s="132">
        <f t="shared" si="9"/>
        <v>0</v>
      </c>
      <c r="BH20" s="77">
        <v>4300</v>
      </c>
      <c r="BI20" s="69">
        <v>0</v>
      </c>
      <c r="BJ20" s="69">
        <v>0</v>
      </c>
      <c r="BK20" s="94">
        <v>0</v>
      </c>
      <c r="BL20" s="132">
        <f t="shared" si="10"/>
        <v>0</v>
      </c>
      <c r="BM20" s="69">
        <v>0</v>
      </c>
      <c r="BN20" s="94">
        <v>0</v>
      </c>
      <c r="BO20" s="132">
        <f t="shared" si="11"/>
        <v>0</v>
      </c>
      <c r="BP20" s="66">
        <v>0</v>
      </c>
      <c r="BQ20" s="69">
        <v>0</v>
      </c>
      <c r="BR20" s="69">
        <v>0</v>
      </c>
      <c r="BS20" s="94">
        <v>0</v>
      </c>
      <c r="BT20" s="132">
        <f t="shared" si="12"/>
        <v>0</v>
      </c>
      <c r="BU20" s="69">
        <v>0</v>
      </c>
      <c r="BV20" s="77">
        <v>4300</v>
      </c>
      <c r="BW20" s="69">
        <v>0</v>
      </c>
      <c r="BX20" s="94">
        <v>0</v>
      </c>
      <c r="BY20" s="132">
        <f t="shared" si="13"/>
        <v>0</v>
      </c>
      <c r="BZ20" s="66">
        <v>0</v>
      </c>
      <c r="CA20" s="66">
        <v>0</v>
      </c>
      <c r="CB20" s="66">
        <v>0</v>
      </c>
      <c r="CC20" s="94">
        <v>0</v>
      </c>
      <c r="CD20" s="132">
        <f t="shared" si="14"/>
        <v>0</v>
      </c>
      <c r="CE20" s="66">
        <v>0</v>
      </c>
      <c r="CF20" s="94">
        <v>0</v>
      </c>
      <c r="CG20" s="132">
        <f t="shared" si="15"/>
        <v>0</v>
      </c>
      <c r="CH20" s="42">
        <f t="shared" si="16"/>
        <v>100</v>
      </c>
      <c r="CI20" s="130">
        <f t="shared" si="17"/>
        <v>0</v>
      </c>
      <c r="CJ20" s="134">
        <f t="shared" si="18"/>
        <v>100</v>
      </c>
    </row>
    <row r="21" spans="1:88" s="47" customFormat="1" ht="21" customHeight="1">
      <c r="A21" s="64" t="s">
        <v>60</v>
      </c>
      <c r="B21" s="46">
        <v>5100</v>
      </c>
      <c r="C21" s="69">
        <v>0</v>
      </c>
      <c r="D21" s="94">
        <v>0</v>
      </c>
      <c r="E21" s="132">
        <f t="shared" si="0"/>
        <v>0</v>
      </c>
      <c r="F21" s="69">
        <v>200</v>
      </c>
      <c r="G21" s="94">
        <v>0</v>
      </c>
      <c r="H21" s="132">
        <f t="shared" si="1"/>
        <v>200</v>
      </c>
      <c r="I21" s="69">
        <v>0</v>
      </c>
      <c r="J21" s="94">
        <v>0</v>
      </c>
      <c r="K21" s="132">
        <f t="shared" si="2"/>
        <v>0</v>
      </c>
      <c r="L21" s="46">
        <v>5100</v>
      </c>
      <c r="M21" s="69">
        <v>0</v>
      </c>
      <c r="N21" s="94">
        <v>0</v>
      </c>
      <c r="O21" s="132">
        <f t="shared" si="3"/>
        <v>0</v>
      </c>
      <c r="P21" s="69">
        <v>320</v>
      </c>
      <c r="Q21" s="94">
        <v>0</v>
      </c>
      <c r="R21" s="132">
        <f t="shared" si="4"/>
        <v>320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94">
        <v>0</v>
      </c>
      <c r="AA21" s="132">
        <f t="shared" si="5"/>
        <v>0</v>
      </c>
      <c r="AB21" s="77">
        <v>5100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6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3000</v>
      </c>
      <c r="AN21" s="69">
        <v>0</v>
      </c>
      <c r="AO21" s="69">
        <v>0</v>
      </c>
      <c r="AP21" s="69">
        <v>0</v>
      </c>
      <c r="AQ21" s="77">
        <v>5100</v>
      </c>
      <c r="AR21" s="69">
        <v>0</v>
      </c>
      <c r="AS21" s="69">
        <v>0</v>
      </c>
      <c r="AT21" s="69">
        <v>0</v>
      </c>
      <c r="AU21" s="94">
        <v>0</v>
      </c>
      <c r="AV21" s="132">
        <f t="shared" si="6"/>
        <v>0</v>
      </c>
      <c r="AW21" s="68">
        <v>0</v>
      </c>
      <c r="AX21" s="69">
        <v>0</v>
      </c>
      <c r="AY21" s="69">
        <v>0</v>
      </c>
      <c r="AZ21" s="94">
        <v>0</v>
      </c>
      <c r="BA21" s="132">
        <f t="shared" si="7"/>
        <v>0</v>
      </c>
      <c r="BB21" s="69">
        <v>0</v>
      </c>
      <c r="BC21" s="94">
        <v>0</v>
      </c>
      <c r="BD21" s="132">
        <f t="shared" si="8"/>
        <v>0</v>
      </c>
      <c r="BE21" s="69">
        <v>0</v>
      </c>
      <c r="BF21" s="94">
        <v>0</v>
      </c>
      <c r="BG21" s="132">
        <f t="shared" si="9"/>
        <v>0</v>
      </c>
      <c r="BH21" s="77">
        <v>5100</v>
      </c>
      <c r="BI21" s="69">
        <v>0</v>
      </c>
      <c r="BJ21" s="69">
        <v>0</v>
      </c>
      <c r="BK21" s="94">
        <v>0</v>
      </c>
      <c r="BL21" s="132">
        <f t="shared" si="10"/>
        <v>0</v>
      </c>
      <c r="BM21" s="69">
        <v>0</v>
      </c>
      <c r="BN21" s="94">
        <v>0</v>
      </c>
      <c r="BO21" s="132">
        <f t="shared" si="11"/>
        <v>0</v>
      </c>
      <c r="BP21" s="66">
        <v>0</v>
      </c>
      <c r="BQ21" s="69">
        <v>0</v>
      </c>
      <c r="BR21" s="69">
        <v>0</v>
      </c>
      <c r="BS21" s="94">
        <v>0</v>
      </c>
      <c r="BT21" s="132">
        <f t="shared" si="12"/>
        <v>0</v>
      </c>
      <c r="BU21" s="69">
        <v>0</v>
      </c>
      <c r="BV21" s="77">
        <v>5100</v>
      </c>
      <c r="BW21" s="69">
        <v>0</v>
      </c>
      <c r="BX21" s="94">
        <v>0</v>
      </c>
      <c r="BY21" s="132">
        <f t="shared" si="13"/>
        <v>0</v>
      </c>
      <c r="BZ21" s="66">
        <v>0</v>
      </c>
      <c r="CA21" s="66">
        <v>0</v>
      </c>
      <c r="CB21" s="66">
        <v>0</v>
      </c>
      <c r="CC21" s="94">
        <v>0</v>
      </c>
      <c r="CD21" s="132">
        <f t="shared" si="14"/>
        <v>0</v>
      </c>
      <c r="CE21" s="66">
        <v>0</v>
      </c>
      <c r="CF21" s="94">
        <v>0</v>
      </c>
      <c r="CG21" s="132">
        <f t="shared" si="15"/>
        <v>0</v>
      </c>
      <c r="CH21" s="42">
        <f t="shared" si="16"/>
        <v>3520</v>
      </c>
      <c r="CI21" s="130">
        <f t="shared" si="17"/>
        <v>0</v>
      </c>
      <c r="CJ21" s="134">
        <f t="shared" si="18"/>
        <v>3520</v>
      </c>
    </row>
    <row r="22" spans="1:88" s="47" customFormat="1" ht="21">
      <c r="A22" s="64" t="s">
        <v>61</v>
      </c>
      <c r="B22" s="46">
        <v>5200</v>
      </c>
      <c r="C22" s="69">
        <v>15110</v>
      </c>
      <c r="D22" s="94">
        <v>0</v>
      </c>
      <c r="E22" s="132">
        <f t="shared" si="0"/>
        <v>15110</v>
      </c>
      <c r="F22" s="69">
        <v>27882</v>
      </c>
      <c r="G22" s="94">
        <v>0</v>
      </c>
      <c r="H22" s="132">
        <f t="shared" si="1"/>
        <v>27882</v>
      </c>
      <c r="I22" s="69">
        <v>0</v>
      </c>
      <c r="J22" s="94">
        <v>5</v>
      </c>
      <c r="K22" s="132">
        <f t="shared" si="2"/>
        <v>5</v>
      </c>
      <c r="L22" s="46">
        <v>5200</v>
      </c>
      <c r="M22" s="69">
        <v>12526</v>
      </c>
      <c r="N22" s="94">
        <v>0</v>
      </c>
      <c r="O22" s="132">
        <f t="shared" si="3"/>
        <v>12526</v>
      </c>
      <c r="P22" s="69">
        <v>8487</v>
      </c>
      <c r="Q22" s="94">
        <v>0</v>
      </c>
      <c r="R22" s="132">
        <f t="shared" si="4"/>
        <v>8487</v>
      </c>
      <c r="S22" s="69">
        <v>1800</v>
      </c>
      <c r="T22" s="69">
        <v>1000</v>
      </c>
      <c r="U22" s="69">
        <v>1300</v>
      </c>
      <c r="V22" s="69">
        <v>1300</v>
      </c>
      <c r="W22" s="69">
        <v>32480</v>
      </c>
      <c r="X22" s="69">
        <v>10190</v>
      </c>
      <c r="Y22" s="69">
        <v>4372</v>
      </c>
      <c r="Z22" s="94">
        <v>0</v>
      </c>
      <c r="AA22" s="132">
        <f t="shared" si="5"/>
        <v>4372</v>
      </c>
      <c r="AB22" s="77">
        <v>5200</v>
      </c>
      <c r="AC22" s="69">
        <v>0</v>
      </c>
      <c r="AD22" s="69">
        <v>35000</v>
      </c>
      <c r="AE22" s="69">
        <v>0</v>
      </c>
      <c r="AF22" s="69">
        <v>15000</v>
      </c>
      <c r="AG22" s="69">
        <v>0</v>
      </c>
      <c r="AH22" s="66">
        <v>0</v>
      </c>
      <c r="AI22" s="69">
        <v>0</v>
      </c>
      <c r="AJ22" s="69">
        <v>0</v>
      </c>
      <c r="AK22" s="69">
        <v>5350</v>
      </c>
      <c r="AL22" s="69">
        <v>0</v>
      </c>
      <c r="AM22" s="69">
        <v>1000</v>
      </c>
      <c r="AN22" s="69">
        <v>0</v>
      </c>
      <c r="AO22" s="69">
        <v>0</v>
      </c>
      <c r="AP22" s="69">
        <v>0</v>
      </c>
      <c r="AQ22" s="77">
        <v>5200</v>
      </c>
      <c r="AR22" s="69">
        <v>0</v>
      </c>
      <c r="AS22" s="69">
        <v>0</v>
      </c>
      <c r="AT22" s="69">
        <v>0</v>
      </c>
      <c r="AU22" s="94">
        <v>0</v>
      </c>
      <c r="AV22" s="132">
        <f t="shared" si="6"/>
        <v>0</v>
      </c>
      <c r="AW22" s="68">
        <v>0</v>
      </c>
      <c r="AX22" s="69">
        <v>0</v>
      </c>
      <c r="AY22" s="69">
        <v>0</v>
      </c>
      <c r="AZ22" s="94">
        <v>0</v>
      </c>
      <c r="BA22" s="132">
        <f t="shared" si="7"/>
        <v>0</v>
      </c>
      <c r="BB22" s="69">
        <v>0</v>
      </c>
      <c r="BC22" s="94">
        <v>2500</v>
      </c>
      <c r="BD22" s="132">
        <f t="shared" si="8"/>
        <v>2500</v>
      </c>
      <c r="BE22" s="69">
        <v>0</v>
      </c>
      <c r="BF22" s="94">
        <v>0</v>
      </c>
      <c r="BG22" s="132">
        <f t="shared" si="9"/>
        <v>0</v>
      </c>
      <c r="BH22" s="77">
        <v>5200</v>
      </c>
      <c r="BI22" s="69">
        <v>0</v>
      </c>
      <c r="BJ22" s="69">
        <v>0</v>
      </c>
      <c r="BK22" s="94">
        <v>0</v>
      </c>
      <c r="BL22" s="132">
        <f t="shared" si="10"/>
        <v>0</v>
      </c>
      <c r="BM22" s="69">
        <v>0</v>
      </c>
      <c r="BN22" s="94">
        <v>0</v>
      </c>
      <c r="BO22" s="132">
        <f t="shared" si="11"/>
        <v>0</v>
      </c>
      <c r="BP22" s="69">
        <v>10000</v>
      </c>
      <c r="BQ22" s="69">
        <v>9000</v>
      </c>
      <c r="BR22" s="69">
        <v>0</v>
      </c>
      <c r="BS22" s="94">
        <v>0</v>
      </c>
      <c r="BT22" s="132">
        <f t="shared" si="12"/>
        <v>0</v>
      </c>
      <c r="BU22" s="69">
        <v>0</v>
      </c>
      <c r="BV22" s="77">
        <v>5200</v>
      </c>
      <c r="BW22" s="69">
        <v>49200</v>
      </c>
      <c r="BX22" s="94">
        <v>14049</v>
      </c>
      <c r="BY22" s="132">
        <f t="shared" si="13"/>
        <v>63249</v>
      </c>
      <c r="BZ22" s="69">
        <v>7772</v>
      </c>
      <c r="CA22" s="69">
        <v>23773</v>
      </c>
      <c r="CB22" s="69">
        <v>12000</v>
      </c>
      <c r="CC22" s="94">
        <v>-9000</v>
      </c>
      <c r="CD22" s="132">
        <f t="shared" si="14"/>
        <v>3000</v>
      </c>
      <c r="CE22" s="69">
        <v>14049</v>
      </c>
      <c r="CF22" s="94">
        <v>-14049</v>
      </c>
      <c r="CG22" s="132">
        <f t="shared" si="15"/>
        <v>0</v>
      </c>
      <c r="CH22" s="42">
        <f t="shared" si="16"/>
        <v>298591</v>
      </c>
      <c r="CI22" s="130">
        <f t="shared" si="17"/>
        <v>-6495</v>
      </c>
      <c r="CJ22" s="134">
        <f t="shared" si="18"/>
        <v>292096</v>
      </c>
    </row>
    <row r="23" spans="1:88" s="47" customFormat="1" ht="21">
      <c r="A23" s="64" t="s">
        <v>62</v>
      </c>
      <c r="B23" s="46">
        <v>6200</v>
      </c>
      <c r="C23" s="69">
        <v>1520</v>
      </c>
      <c r="D23" s="94">
        <v>0</v>
      </c>
      <c r="E23" s="132">
        <f t="shared" si="0"/>
        <v>1520</v>
      </c>
      <c r="F23" s="69">
        <v>400</v>
      </c>
      <c r="G23" s="94">
        <v>0</v>
      </c>
      <c r="H23" s="132">
        <f t="shared" si="1"/>
        <v>400</v>
      </c>
      <c r="I23" s="69">
        <v>0</v>
      </c>
      <c r="J23" s="94">
        <v>0</v>
      </c>
      <c r="K23" s="132">
        <f t="shared" si="2"/>
        <v>0</v>
      </c>
      <c r="L23" s="46">
        <v>6200</v>
      </c>
      <c r="M23" s="69">
        <v>0</v>
      </c>
      <c r="N23" s="94">
        <v>0</v>
      </c>
      <c r="O23" s="132">
        <f t="shared" si="3"/>
        <v>0</v>
      </c>
      <c r="P23" s="69">
        <v>0</v>
      </c>
      <c r="Q23" s="94">
        <v>0</v>
      </c>
      <c r="R23" s="132">
        <f t="shared" si="4"/>
        <v>0</v>
      </c>
      <c r="S23" s="69">
        <v>0</v>
      </c>
      <c r="T23" s="69">
        <v>0</v>
      </c>
      <c r="U23" s="69">
        <v>0</v>
      </c>
      <c r="V23" s="69">
        <v>0</v>
      </c>
      <c r="W23" s="69"/>
      <c r="X23" s="69"/>
      <c r="Y23" s="69"/>
      <c r="Z23" s="94">
        <v>0</v>
      </c>
      <c r="AA23" s="132">
        <f t="shared" si="5"/>
        <v>0</v>
      </c>
      <c r="AB23" s="77">
        <v>6200</v>
      </c>
      <c r="AC23" s="69">
        <v>0</v>
      </c>
      <c r="AD23" s="69">
        <v>32150</v>
      </c>
      <c r="AE23" s="69">
        <v>0</v>
      </c>
      <c r="AF23" s="69">
        <v>0</v>
      </c>
      <c r="AG23" s="69">
        <v>0</v>
      </c>
      <c r="AH23" s="66">
        <v>0</v>
      </c>
      <c r="AI23" s="69">
        <v>0</v>
      </c>
      <c r="AJ23" s="69"/>
      <c r="AK23" s="69">
        <v>1700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77">
        <v>6200</v>
      </c>
      <c r="AR23" s="69">
        <v>0</v>
      </c>
      <c r="AS23" s="69">
        <v>0</v>
      </c>
      <c r="AT23" s="69">
        <v>0</v>
      </c>
      <c r="AU23" s="94">
        <v>0</v>
      </c>
      <c r="AV23" s="132">
        <f t="shared" si="6"/>
        <v>0</v>
      </c>
      <c r="AW23" s="68">
        <v>0</v>
      </c>
      <c r="AX23" s="73">
        <v>12970</v>
      </c>
      <c r="AY23" s="69">
        <v>0</v>
      </c>
      <c r="AZ23" s="94">
        <v>0</v>
      </c>
      <c r="BA23" s="132">
        <f t="shared" si="7"/>
        <v>0</v>
      </c>
      <c r="BB23" s="69">
        <v>0</v>
      </c>
      <c r="BC23" s="94">
        <v>0</v>
      </c>
      <c r="BD23" s="132">
        <f t="shared" si="8"/>
        <v>0</v>
      </c>
      <c r="BE23" s="69">
        <v>0</v>
      </c>
      <c r="BF23" s="94">
        <v>0</v>
      </c>
      <c r="BG23" s="132">
        <f t="shared" si="9"/>
        <v>0</v>
      </c>
      <c r="BH23" s="77">
        <v>6200</v>
      </c>
      <c r="BI23" s="73">
        <v>0</v>
      </c>
      <c r="BJ23" s="73">
        <v>0</v>
      </c>
      <c r="BK23" s="94">
        <v>0</v>
      </c>
      <c r="BL23" s="132">
        <f t="shared" si="10"/>
        <v>0</v>
      </c>
      <c r="BM23" s="69">
        <v>0</v>
      </c>
      <c r="BN23" s="94">
        <v>0</v>
      </c>
      <c r="BO23" s="132">
        <f t="shared" si="11"/>
        <v>0</v>
      </c>
      <c r="BP23" s="69">
        <v>0</v>
      </c>
      <c r="BQ23" s="69">
        <v>0</v>
      </c>
      <c r="BR23" s="69">
        <v>0</v>
      </c>
      <c r="BS23" s="94">
        <v>0</v>
      </c>
      <c r="BT23" s="132">
        <f t="shared" si="12"/>
        <v>0</v>
      </c>
      <c r="BU23" s="69">
        <v>0</v>
      </c>
      <c r="BV23" s="77">
        <v>6200</v>
      </c>
      <c r="BW23" s="69">
        <v>0</v>
      </c>
      <c r="BX23" s="94">
        <v>0</v>
      </c>
      <c r="BY23" s="132">
        <f t="shared" si="13"/>
        <v>0</v>
      </c>
      <c r="BZ23" s="69">
        <v>0</v>
      </c>
      <c r="CA23" s="69">
        <v>0</v>
      </c>
      <c r="CB23" s="69">
        <v>0</v>
      </c>
      <c r="CC23" s="94">
        <v>0</v>
      </c>
      <c r="CD23" s="132">
        <f t="shared" si="14"/>
        <v>0</v>
      </c>
      <c r="CE23" s="69">
        <v>0</v>
      </c>
      <c r="CF23" s="94">
        <v>0</v>
      </c>
      <c r="CG23" s="132">
        <f t="shared" si="15"/>
        <v>0</v>
      </c>
      <c r="CH23" s="42">
        <f t="shared" si="16"/>
        <v>48740</v>
      </c>
      <c r="CI23" s="130">
        <f t="shared" si="17"/>
        <v>0</v>
      </c>
      <c r="CJ23" s="134">
        <f t="shared" si="18"/>
        <v>48740</v>
      </c>
    </row>
    <row r="24" spans="1:88" s="47" customFormat="1" ht="21">
      <c r="A24" s="65" t="s">
        <v>127</v>
      </c>
      <c r="B24" s="46">
        <v>6400</v>
      </c>
      <c r="C24" s="69">
        <v>0</v>
      </c>
      <c r="D24" s="94">
        <v>0</v>
      </c>
      <c r="E24" s="132">
        <f t="shared" si="0"/>
        <v>0</v>
      </c>
      <c r="F24" s="69">
        <v>0</v>
      </c>
      <c r="G24" s="94">
        <v>0</v>
      </c>
      <c r="H24" s="132">
        <f t="shared" si="1"/>
        <v>0</v>
      </c>
      <c r="I24" s="69">
        <v>0</v>
      </c>
      <c r="J24" s="94">
        <v>0</v>
      </c>
      <c r="K24" s="132">
        <f t="shared" si="2"/>
        <v>0</v>
      </c>
      <c r="L24" s="46">
        <v>6400</v>
      </c>
      <c r="M24" s="69">
        <v>0</v>
      </c>
      <c r="N24" s="94">
        <v>0</v>
      </c>
      <c r="O24" s="132">
        <f t="shared" si="3"/>
        <v>0</v>
      </c>
      <c r="P24" s="69">
        <v>1700</v>
      </c>
      <c r="Q24" s="94">
        <v>0</v>
      </c>
      <c r="R24" s="132">
        <f t="shared" si="4"/>
        <v>1700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94">
        <v>0</v>
      </c>
      <c r="AA24" s="132">
        <f t="shared" si="5"/>
        <v>0</v>
      </c>
      <c r="AB24" s="77">
        <v>6400</v>
      </c>
      <c r="AC24" s="69">
        <v>0</v>
      </c>
      <c r="AD24" s="69">
        <v>55311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77">
        <v>6400</v>
      </c>
      <c r="AR24" s="69">
        <v>0</v>
      </c>
      <c r="AS24" s="69">
        <v>0</v>
      </c>
      <c r="AT24" s="69">
        <v>0</v>
      </c>
      <c r="AU24" s="94">
        <v>0</v>
      </c>
      <c r="AV24" s="132">
        <f t="shared" si="6"/>
        <v>0</v>
      </c>
      <c r="AW24" s="68">
        <v>0</v>
      </c>
      <c r="AX24" s="69">
        <v>0</v>
      </c>
      <c r="AY24" s="69">
        <v>0</v>
      </c>
      <c r="AZ24" s="94">
        <v>0</v>
      </c>
      <c r="BA24" s="132">
        <f t="shared" si="7"/>
        <v>0</v>
      </c>
      <c r="BB24" s="69">
        <v>0</v>
      </c>
      <c r="BC24" s="94">
        <v>0</v>
      </c>
      <c r="BD24" s="132">
        <f t="shared" si="8"/>
        <v>0</v>
      </c>
      <c r="BE24" s="69">
        <v>0</v>
      </c>
      <c r="BF24" s="94">
        <v>0</v>
      </c>
      <c r="BG24" s="132">
        <f t="shared" si="9"/>
        <v>0</v>
      </c>
      <c r="BH24" s="77">
        <v>6400</v>
      </c>
      <c r="BI24" s="69">
        <v>0</v>
      </c>
      <c r="BJ24" s="69">
        <v>0</v>
      </c>
      <c r="BK24" s="94">
        <v>0</v>
      </c>
      <c r="BL24" s="132">
        <f t="shared" si="10"/>
        <v>0</v>
      </c>
      <c r="BM24" s="69">
        <v>0</v>
      </c>
      <c r="BN24" s="94">
        <v>0</v>
      </c>
      <c r="BO24" s="132">
        <f t="shared" si="11"/>
        <v>0</v>
      </c>
      <c r="BP24" s="69">
        <v>0</v>
      </c>
      <c r="BQ24" s="69">
        <v>0</v>
      </c>
      <c r="BR24" s="69">
        <v>0</v>
      </c>
      <c r="BS24" s="94">
        <v>0</v>
      </c>
      <c r="BT24" s="132">
        <f t="shared" si="12"/>
        <v>0</v>
      </c>
      <c r="BU24" s="69">
        <v>0</v>
      </c>
      <c r="BV24" s="77">
        <v>6400</v>
      </c>
      <c r="BW24" s="69">
        <v>0</v>
      </c>
      <c r="BX24" s="94">
        <v>0</v>
      </c>
      <c r="BY24" s="132">
        <f t="shared" si="13"/>
        <v>0</v>
      </c>
      <c r="BZ24" s="69">
        <v>0</v>
      </c>
      <c r="CA24" s="69">
        <v>0</v>
      </c>
      <c r="CB24" s="69">
        <v>0</v>
      </c>
      <c r="CC24" s="94">
        <v>0</v>
      </c>
      <c r="CD24" s="132">
        <f t="shared" si="14"/>
        <v>0</v>
      </c>
      <c r="CE24" s="69">
        <v>0</v>
      </c>
      <c r="CF24" s="94">
        <v>0</v>
      </c>
      <c r="CG24" s="132">
        <f t="shared" si="15"/>
        <v>0</v>
      </c>
      <c r="CH24" s="42">
        <f t="shared" si="16"/>
        <v>57011</v>
      </c>
      <c r="CI24" s="130">
        <f t="shared" si="17"/>
        <v>0</v>
      </c>
      <c r="CJ24" s="134">
        <f t="shared" si="18"/>
        <v>57011</v>
      </c>
    </row>
    <row r="25" spans="1:88" s="47" customFormat="1" ht="21">
      <c r="A25" s="64" t="s">
        <v>63</v>
      </c>
      <c r="B25" s="46">
        <v>7200</v>
      </c>
      <c r="C25" s="69">
        <v>6700</v>
      </c>
      <c r="D25" s="94">
        <v>0</v>
      </c>
      <c r="E25" s="132">
        <f t="shared" si="0"/>
        <v>6700</v>
      </c>
      <c r="F25" s="69">
        <v>6700</v>
      </c>
      <c r="G25" s="94">
        <v>0</v>
      </c>
      <c r="H25" s="132">
        <f t="shared" si="1"/>
        <v>6700</v>
      </c>
      <c r="I25" s="69">
        <v>0</v>
      </c>
      <c r="J25" s="94">
        <v>0</v>
      </c>
      <c r="K25" s="132">
        <f t="shared" si="2"/>
        <v>0</v>
      </c>
      <c r="L25" s="46">
        <v>7200</v>
      </c>
      <c r="M25" s="69">
        <v>100</v>
      </c>
      <c r="N25" s="94">
        <v>0</v>
      </c>
      <c r="O25" s="132">
        <f t="shared" si="3"/>
        <v>100</v>
      </c>
      <c r="P25" s="69">
        <v>25772</v>
      </c>
      <c r="Q25" s="94">
        <v>-5000</v>
      </c>
      <c r="R25" s="132">
        <f t="shared" si="4"/>
        <v>20772</v>
      </c>
      <c r="S25" s="69">
        <v>526</v>
      </c>
      <c r="T25" s="69">
        <v>526</v>
      </c>
      <c r="U25" s="69">
        <v>526</v>
      </c>
      <c r="V25" s="69">
        <v>526</v>
      </c>
      <c r="W25" s="69">
        <v>0</v>
      </c>
      <c r="X25" s="69">
        <v>0</v>
      </c>
      <c r="Y25" s="69">
        <v>0</v>
      </c>
      <c r="Z25" s="94">
        <v>0</v>
      </c>
      <c r="AA25" s="132">
        <f t="shared" si="5"/>
        <v>0</v>
      </c>
      <c r="AB25" s="77">
        <v>7200</v>
      </c>
      <c r="AC25" s="69">
        <v>0</v>
      </c>
      <c r="AD25" s="69">
        <v>106450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250</v>
      </c>
      <c r="AM25" s="69">
        <v>0</v>
      </c>
      <c r="AN25" s="69">
        <v>0</v>
      </c>
      <c r="AO25" s="69">
        <v>0</v>
      </c>
      <c r="AP25" s="69">
        <v>0</v>
      </c>
      <c r="AQ25" s="77">
        <v>7200</v>
      </c>
      <c r="AR25" s="69">
        <v>0</v>
      </c>
      <c r="AS25" s="69">
        <v>0</v>
      </c>
      <c r="AT25" s="69">
        <v>0</v>
      </c>
      <c r="AU25" s="94">
        <v>0</v>
      </c>
      <c r="AV25" s="132">
        <f t="shared" si="6"/>
        <v>0</v>
      </c>
      <c r="AW25" s="68">
        <v>0</v>
      </c>
      <c r="AX25" s="69">
        <v>0</v>
      </c>
      <c r="AY25" s="69">
        <v>0</v>
      </c>
      <c r="AZ25" s="94">
        <v>0</v>
      </c>
      <c r="BA25" s="132">
        <f t="shared" si="7"/>
        <v>0</v>
      </c>
      <c r="BB25" s="69">
        <v>0</v>
      </c>
      <c r="BC25" s="94">
        <v>0</v>
      </c>
      <c r="BD25" s="132">
        <f t="shared" si="8"/>
        <v>0</v>
      </c>
      <c r="BE25" s="69">
        <v>0</v>
      </c>
      <c r="BF25" s="94">
        <v>0</v>
      </c>
      <c r="BG25" s="132">
        <f t="shared" si="9"/>
        <v>0</v>
      </c>
      <c r="BH25" s="77">
        <v>7200</v>
      </c>
      <c r="BI25" s="69">
        <v>0</v>
      </c>
      <c r="BJ25" s="69">
        <v>0</v>
      </c>
      <c r="BK25" s="94">
        <v>0</v>
      </c>
      <c r="BL25" s="132">
        <f t="shared" si="10"/>
        <v>0</v>
      </c>
      <c r="BM25" s="69">
        <v>0</v>
      </c>
      <c r="BN25" s="94">
        <v>0</v>
      </c>
      <c r="BO25" s="132">
        <f>BM25+BN25</f>
        <v>0</v>
      </c>
      <c r="BP25" s="69">
        <v>0</v>
      </c>
      <c r="BQ25" s="69">
        <v>0</v>
      </c>
      <c r="BR25" s="69">
        <v>0</v>
      </c>
      <c r="BS25" s="94">
        <v>0</v>
      </c>
      <c r="BT25" s="132">
        <f t="shared" si="12"/>
        <v>0</v>
      </c>
      <c r="BU25" s="69">
        <v>0</v>
      </c>
      <c r="BV25" s="77">
        <v>7200</v>
      </c>
      <c r="BW25" s="69">
        <v>0</v>
      </c>
      <c r="BX25" s="94">
        <v>0</v>
      </c>
      <c r="BY25" s="132">
        <f t="shared" si="13"/>
        <v>0</v>
      </c>
      <c r="BZ25" s="69">
        <v>0</v>
      </c>
      <c r="CA25" s="69">
        <v>0</v>
      </c>
      <c r="CB25" s="69">
        <v>0</v>
      </c>
      <c r="CC25" s="94">
        <v>0</v>
      </c>
      <c r="CD25" s="132">
        <f t="shared" si="14"/>
        <v>0</v>
      </c>
      <c r="CE25" s="69">
        <v>0</v>
      </c>
      <c r="CF25" s="94">
        <v>0</v>
      </c>
      <c r="CG25" s="132">
        <f t="shared" si="15"/>
        <v>0</v>
      </c>
      <c r="CH25" s="42">
        <f t="shared" si="16"/>
        <v>148076</v>
      </c>
      <c r="CI25" s="130">
        <f t="shared" si="17"/>
        <v>-5000</v>
      </c>
      <c r="CJ25" s="134">
        <f t="shared" si="18"/>
        <v>143076</v>
      </c>
    </row>
    <row r="26" spans="1:88" s="47" customFormat="1" ht="21">
      <c r="A26" s="156" t="s">
        <v>45</v>
      </c>
      <c r="B26" s="156"/>
      <c r="C26" s="74">
        <f>SUM(C11:C25)</f>
        <v>600595</v>
      </c>
      <c r="D26" s="95">
        <f>SUM(D11:D25)</f>
        <v>750</v>
      </c>
      <c r="E26" s="132">
        <f>C26+D26</f>
        <v>601345</v>
      </c>
      <c r="F26" s="74">
        <f>SUM(F11:F25)</f>
        <v>358663</v>
      </c>
      <c r="G26" s="95">
        <f>SUM(G11:G25)</f>
        <v>4000</v>
      </c>
      <c r="H26" s="132">
        <f>F26+G26</f>
        <v>362663</v>
      </c>
      <c r="I26" s="74">
        <f>SUM(I11:I25)</f>
        <v>548692</v>
      </c>
      <c r="J26" s="95">
        <f>SUM(J11:J25)</f>
        <v>7820</v>
      </c>
      <c r="K26" s="132">
        <f t="shared" si="2"/>
        <v>556512</v>
      </c>
      <c r="L26" s="92"/>
      <c r="M26" s="74">
        <f>SUM(M11:M25)</f>
        <v>443046</v>
      </c>
      <c r="N26" s="95">
        <f>SUM(N11:N25)</f>
        <v>4000</v>
      </c>
      <c r="O26" s="132">
        <f t="shared" si="3"/>
        <v>447046</v>
      </c>
      <c r="P26" s="74">
        <f>SUM(P11:P25)</f>
        <v>457708</v>
      </c>
      <c r="Q26" s="95">
        <f>SUM(Q11:Q25)</f>
        <v>-4386</v>
      </c>
      <c r="R26" s="132">
        <f t="shared" si="4"/>
        <v>453322</v>
      </c>
      <c r="S26" s="74">
        <f>SUM(S11:S25)</f>
        <v>29066</v>
      </c>
      <c r="T26" s="74">
        <f aca="true" t="shared" si="19" ref="T26:AG26">SUM(T11:T25)</f>
        <v>15156</v>
      </c>
      <c r="U26" s="74">
        <f t="shared" si="19"/>
        <v>18639</v>
      </c>
      <c r="V26" s="74">
        <f t="shared" si="19"/>
        <v>14725</v>
      </c>
      <c r="W26" s="74">
        <f t="shared" si="19"/>
        <v>218177</v>
      </c>
      <c r="X26" s="74">
        <f t="shared" si="19"/>
        <v>107391</v>
      </c>
      <c r="Y26" s="74">
        <f t="shared" si="19"/>
        <v>125341</v>
      </c>
      <c r="Z26" s="95">
        <f>SUM(Z11:Z25)</f>
        <v>2000</v>
      </c>
      <c r="AA26" s="132">
        <f t="shared" si="5"/>
        <v>127341</v>
      </c>
      <c r="AB26" s="76"/>
      <c r="AC26" s="74">
        <f t="shared" si="19"/>
        <v>2795</v>
      </c>
      <c r="AD26" s="74">
        <f t="shared" si="19"/>
        <v>316175</v>
      </c>
      <c r="AE26" s="74">
        <f t="shared" si="19"/>
        <v>33206</v>
      </c>
      <c r="AF26" s="74">
        <f t="shared" si="19"/>
        <v>121600</v>
      </c>
      <c r="AG26" s="74">
        <f t="shared" si="19"/>
        <v>149000</v>
      </c>
      <c r="AH26" s="74">
        <f aca="true" t="shared" si="20" ref="AH26:AR26">SUM(AH11:AH25)</f>
        <v>58310</v>
      </c>
      <c r="AI26" s="69">
        <f t="shared" si="20"/>
        <v>6470</v>
      </c>
      <c r="AJ26" s="69">
        <f t="shared" si="20"/>
        <v>82333</v>
      </c>
      <c r="AK26" s="69">
        <f t="shared" si="20"/>
        <v>340439</v>
      </c>
      <c r="AL26" s="69">
        <f t="shared" si="20"/>
        <v>16371</v>
      </c>
      <c r="AM26" s="69">
        <f t="shared" si="20"/>
        <v>15755</v>
      </c>
      <c r="AN26" s="69">
        <f t="shared" si="20"/>
        <v>6721</v>
      </c>
      <c r="AO26" s="69">
        <f t="shared" si="20"/>
        <v>16546</v>
      </c>
      <c r="AP26" s="69">
        <f t="shared" si="20"/>
        <v>0</v>
      </c>
      <c r="AQ26" s="76"/>
      <c r="AR26" s="69">
        <f t="shared" si="20"/>
        <v>28663</v>
      </c>
      <c r="AS26" s="69">
        <f>SUM(AS11:AS25)</f>
        <v>1056</v>
      </c>
      <c r="AT26" s="69">
        <f>SUM(AT11:AT25)</f>
        <v>0</v>
      </c>
      <c r="AU26" s="95">
        <f>SUM(AU11:AU25)</f>
        <v>7604</v>
      </c>
      <c r="AV26" s="132">
        <f>AT26+AU26</f>
        <v>7604</v>
      </c>
      <c r="AW26" s="69">
        <f>SUM(AW11:AW25)</f>
        <v>2837</v>
      </c>
      <c r="AX26" s="69">
        <f>SUM(AX11:AX25)</f>
        <v>15086</v>
      </c>
      <c r="AY26" s="69">
        <f>SUM(AY11:AY25)</f>
        <v>0</v>
      </c>
      <c r="AZ26" s="95">
        <f>SUM(AZ11:AZ25)</f>
        <v>16811</v>
      </c>
      <c r="BA26" s="132">
        <f>AY26+AZ26</f>
        <v>16811</v>
      </c>
      <c r="BB26" s="69">
        <f>SUM(BB11:BB25)</f>
        <v>0</v>
      </c>
      <c r="BC26" s="95">
        <f>SUM(BC11:BC25)</f>
        <v>12500</v>
      </c>
      <c r="BD26" s="132">
        <f>BB26+BC26</f>
        <v>12500</v>
      </c>
      <c r="BE26" s="69">
        <f>SUM(BE11:BE25)</f>
        <v>0</v>
      </c>
      <c r="BF26" s="95">
        <f>SUM(BF11:BF25)</f>
        <v>3491</v>
      </c>
      <c r="BG26" s="132">
        <f>BE26+BF26</f>
        <v>3491</v>
      </c>
      <c r="BH26" s="76"/>
      <c r="BI26" s="69">
        <f>SUM(BI11:BI25)</f>
        <v>5400</v>
      </c>
      <c r="BJ26" s="69">
        <f>SUM(BJ11:BJ25)</f>
        <v>4100</v>
      </c>
      <c r="BK26" s="95">
        <f>SUM(BK11:BK25)</f>
        <v>-4100</v>
      </c>
      <c r="BL26" s="132">
        <f>BJ26+BK26</f>
        <v>0</v>
      </c>
      <c r="BM26" s="69">
        <f>SUM(BM11:BM25)</f>
        <v>70</v>
      </c>
      <c r="BN26" s="95">
        <f>SUM(BN11:BN25)</f>
        <v>18680</v>
      </c>
      <c r="BO26" s="132">
        <f>BM26+BN26</f>
        <v>18750</v>
      </c>
      <c r="BP26" s="69">
        <f aca="true" t="shared" si="21" ref="BP26:CB26">SUM(BP11:BP25)</f>
        <v>10000</v>
      </c>
      <c r="BQ26" s="69">
        <f t="shared" si="21"/>
        <v>9000</v>
      </c>
      <c r="BR26" s="69">
        <f t="shared" si="21"/>
        <v>5000</v>
      </c>
      <c r="BS26" s="95">
        <f>SUM(BS11:BS25)</f>
        <v>-5000</v>
      </c>
      <c r="BT26" s="132">
        <f>BR26+BS26</f>
        <v>0</v>
      </c>
      <c r="BU26" s="69">
        <f t="shared" si="21"/>
        <v>3000</v>
      </c>
      <c r="BV26" s="76"/>
      <c r="BW26" s="69">
        <f t="shared" si="21"/>
        <v>49200</v>
      </c>
      <c r="BX26" s="95">
        <f>SUM(BX11:BX25)</f>
        <v>14049</v>
      </c>
      <c r="BY26" s="132">
        <f t="shared" si="13"/>
        <v>63249</v>
      </c>
      <c r="BZ26" s="69">
        <f t="shared" si="21"/>
        <v>19321</v>
      </c>
      <c r="CA26" s="69">
        <f t="shared" si="21"/>
        <v>23773</v>
      </c>
      <c r="CB26" s="69">
        <f t="shared" si="21"/>
        <v>12000</v>
      </c>
      <c r="CC26" s="95">
        <f>SUM(CC11:CC25)</f>
        <v>-9000</v>
      </c>
      <c r="CD26" s="132">
        <f t="shared" si="14"/>
        <v>3000</v>
      </c>
      <c r="CE26" s="69">
        <f>SUM(CE11:CE25)</f>
        <v>14049</v>
      </c>
      <c r="CF26" s="95">
        <f>SUM(CF11:CF25)</f>
        <v>-14049</v>
      </c>
      <c r="CG26" s="132">
        <f t="shared" si="15"/>
        <v>0</v>
      </c>
      <c r="CH26" s="42">
        <f t="shared" si="16"/>
        <v>4305475</v>
      </c>
      <c r="CI26" s="130">
        <f t="shared" si="17"/>
        <v>55170</v>
      </c>
      <c r="CJ26" s="134">
        <f t="shared" si="18"/>
        <v>4360645</v>
      </c>
    </row>
    <row r="27" spans="1:88" s="47" customFormat="1" ht="21">
      <c r="A27" s="63" t="s">
        <v>43</v>
      </c>
      <c r="B27" s="61">
        <v>7100</v>
      </c>
      <c r="C27" s="74">
        <v>0</v>
      </c>
      <c r="D27" s="95">
        <v>0</v>
      </c>
      <c r="E27" s="132">
        <f t="shared" si="0"/>
        <v>0</v>
      </c>
      <c r="F27" s="74">
        <v>0</v>
      </c>
      <c r="G27" s="95">
        <v>0</v>
      </c>
      <c r="H27" s="132">
        <f t="shared" si="1"/>
        <v>0</v>
      </c>
      <c r="I27" s="74">
        <v>0</v>
      </c>
      <c r="J27" s="95">
        <v>0</v>
      </c>
      <c r="K27" s="132">
        <f t="shared" si="2"/>
        <v>0</v>
      </c>
      <c r="L27" s="99">
        <v>7100</v>
      </c>
      <c r="M27" s="74">
        <v>0</v>
      </c>
      <c r="N27" s="95">
        <v>0</v>
      </c>
      <c r="O27" s="132">
        <f t="shared" si="3"/>
        <v>0</v>
      </c>
      <c r="P27" s="74">
        <v>0</v>
      </c>
      <c r="Q27" s="95">
        <v>0</v>
      </c>
      <c r="R27" s="132">
        <f t="shared" si="4"/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95">
        <v>0</v>
      </c>
      <c r="AA27" s="132">
        <f t="shared" si="5"/>
        <v>0</v>
      </c>
      <c r="AB27" s="76">
        <v>7100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69">
        <v>0</v>
      </c>
      <c r="AN27" s="69">
        <v>0</v>
      </c>
      <c r="AO27" s="69">
        <v>0</v>
      </c>
      <c r="AP27" s="69">
        <v>12578</v>
      </c>
      <c r="AQ27" s="76">
        <v>7100</v>
      </c>
      <c r="AR27" s="69">
        <v>0</v>
      </c>
      <c r="AS27" s="69">
        <v>0</v>
      </c>
      <c r="AT27" s="69">
        <v>0</v>
      </c>
      <c r="AU27" s="95">
        <v>0</v>
      </c>
      <c r="AV27" s="132">
        <f>AT27+AU27</f>
        <v>0</v>
      </c>
      <c r="AW27" s="69">
        <v>0</v>
      </c>
      <c r="AX27" s="69">
        <v>0</v>
      </c>
      <c r="AY27" s="69">
        <v>0</v>
      </c>
      <c r="AZ27" s="95">
        <v>0</v>
      </c>
      <c r="BA27" s="132">
        <f>AY27+AZ27</f>
        <v>0</v>
      </c>
      <c r="BB27" s="69">
        <v>0</v>
      </c>
      <c r="BC27" s="95">
        <v>0</v>
      </c>
      <c r="BD27" s="132">
        <f>BB27+BC27</f>
        <v>0</v>
      </c>
      <c r="BE27" s="69">
        <v>0</v>
      </c>
      <c r="BF27" s="95">
        <v>0</v>
      </c>
      <c r="BG27" s="132">
        <f>BE27+BF27</f>
        <v>0</v>
      </c>
      <c r="BH27" s="76">
        <v>7100</v>
      </c>
      <c r="BI27" s="69">
        <v>0</v>
      </c>
      <c r="BJ27" s="69">
        <v>0</v>
      </c>
      <c r="BK27" s="95">
        <v>0</v>
      </c>
      <c r="BL27" s="132">
        <f>BJ27+BK27</f>
        <v>0</v>
      </c>
      <c r="BM27" s="69">
        <v>0</v>
      </c>
      <c r="BN27" s="95">
        <v>0</v>
      </c>
      <c r="BO27" s="132">
        <f>BM27+BN27</f>
        <v>0</v>
      </c>
      <c r="BP27" s="69">
        <v>0</v>
      </c>
      <c r="BQ27" s="69">
        <v>0</v>
      </c>
      <c r="BR27" s="69">
        <v>0</v>
      </c>
      <c r="BS27" s="95">
        <v>0</v>
      </c>
      <c r="BT27" s="132">
        <f t="shared" si="12"/>
        <v>0</v>
      </c>
      <c r="BU27" s="69">
        <v>0</v>
      </c>
      <c r="BV27" s="76">
        <v>7100</v>
      </c>
      <c r="BW27" s="69">
        <v>0</v>
      </c>
      <c r="BX27" s="95">
        <v>0</v>
      </c>
      <c r="BY27" s="132">
        <f t="shared" si="13"/>
        <v>0</v>
      </c>
      <c r="BZ27" s="69">
        <v>0</v>
      </c>
      <c r="CA27" s="69">
        <v>0</v>
      </c>
      <c r="CB27" s="69">
        <v>0</v>
      </c>
      <c r="CC27" s="95">
        <v>0</v>
      </c>
      <c r="CD27" s="132">
        <f t="shared" si="14"/>
        <v>0</v>
      </c>
      <c r="CE27" s="69">
        <v>0</v>
      </c>
      <c r="CF27" s="95">
        <v>0</v>
      </c>
      <c r="CG27" s="132">
        <f t="shared" si="15"/>
        <v>0</v>
      </c>
      <c r="CH27" s="42">
        <f t="shared" si="16"/>
        <v>12578</v>
      </c>
      <c r="CI27" s="130">
        <f t="shared" si="17"/>
        <v>0</v>
      </c>
      <c r="CJ27" s="134">
        <f t="shared" si="18"/>
        <v>12578</v>
      </c>
    </row>
    <row r="28" spans="1:88" s="47" customFormat="1" ht="21">
      <c r="A28" s="157" t="s">
        <v>44</v>
      </c>
      <c r="B28" s="157"/>
      <c r="C28" s="75">
        <f>SUM(C26:C27)</f>
        <v>600595</v>
      </c>
      <c r="D28" s="96">
        <f>SUM(D26:D27)</f>
        <v>750</v>
      </c>
      <c r="E28" s="133">
        <f>SUM(E26:E27)</f>
        <v>601345</v>
      </c>
      <c r="F28" s="75">
        <f aca="true" t="shared" si="22" ref="F28:V28">SUM(F26:F27)</f>
        <v>358663</v>
      </c>
      <c r="G28" s="96">
        <f>SUM(G26:G27)</f>
        <v>4000</v>
      </c>
      <c r="H28" s="133">
        <f>SUM(H26:H27)</f>
        <v>362663</v>
      </c>
      <c r="I28" s="75">
        <f t="shared" si="22"/>
        <v>548692</v>
      </c>
      <c r="J28" s="96">
        <f>SUM(J26:J27)</f>
        <v>7820</v>
      </c>
      <c r="K28" s="133">
        <f t="shared" si="22"/>
        <v>556512</v>
      </c>
      <c r="L28" s="96"/>
      <c r="M28" s="75">
        <f t="shared" si="22"/>
        <v>443046</v>
      </c>
      <c r="N28" s="96">
        <f>SUM(N26:N27)</f>
        <v>4000</v>
      </c>
      <c r="O28" s="133">
        <f>SUM(O26:O27)</f>
        <v>447046</v>
      </c>
      <c r="P28" s="75">
        <f t="shared" si="22"/>
        <v>457708</v>
      </c>
      <c r="Q28" s="96">
        <f>SUM(Q26:Q27)</f>
        <v>-4386</v>
      </c>
      <c r="R28" s="133">
        <f>SUM(R26:R27)</f>
        <v>453322</v>
      </c>
      <c r="S28" s="75">
        <f t="shared" si="22"/>
        <v>29066</v>
      </c>
      <c r="T28" s="75">
        <f t="shared" si="22"/>
        <v>15156</v>
      </c>
      <c r="U28" s="75">
        <f t="shared" si="22"/>
        <v>18639</v>
      </c>
      <c r="V28" s="75">
        <f t="shared" si="22"/>
        <v>14725</v>
      </c>
      <c r="W28" s="75">
        <f aca="true" t="shared" si="23" ref="W28:AL28">SUM(W26:W27)</f>
        <v>218177</v>
      </c>
      <c r="X28" s="75">
        <f t="shared" si="23"/>
        <v>107391</v>
      </c>
      <c r="Y28" s="75">
        <f t="shared" si="23"/>
        <v>125341</v>
      </c>
      <c r="Z28" s="96">
        <f>SUM(Z26:Z27)</f>
        <v>2000</v>
      </c>
      <c r="AA28" s="133">
        <f>SUM(AA26:AA27)</f>
        <v>127341</v>
      </c>
      <c r="AB28" s="76"/>
      <c r="AC28" s="75">
        <f t="shared" si="23"/>
        <v>2795</v>
      </c>
      <c r="AD28" s="75">
        <f t="shared" si="23"/>
        <v>316175</v>
      </c>
      <c r="AE28" s="75">
        <f t="shared" si="23"/>
        <v>33206</v>
      </c>
      <c r="AF28" s="75">
        <f t="shared" si="23"/>
        <v>121600</v>
      </c>
      <c r="AG28" s="75">
        <f>SUM(AG26:AG27)</f>
        <v>149000</v>
      </c>
      <c r="AH28" s="75">
        <f t="shared" si="23"/>
        <v>58310</v>
      </c>
      <c r="AI28" s="42">
        <f t="shared" si="23"/>
        <v>6470</v>
      </c>
      <c r="AJ28" s="42">
        <f>SUM(AJ26:AJ27)</f>
        <v>82333</v>
      </c>
      <c r="AK28" s="42">
        <f t="shared" si="23"/>
        <v>340439</v>
      </c>
      <c r="AL28" s="42">
        <f t="shared" si="23"/>
        <v>16371</v>
      </c>
      <c r="AM28" s="42">
        <f aca="true" t="shared" si="24" ref="AM28:AY28">SUM(AM26:AM27)</f>
        <v>15755</v>
      </c>
      <c r="AN28" s="42">
        <f t="shared" si="24"/>
        <v>6721</v>
      </c>
      <c r="AO28" s="42">
        <f t="shared" si="24"/>
        <v>16546</v>
      </c>
      <c r="AP28" s="42">
        <f t="shared" si="24"/>
        <v>12578</v>
      </c>
      <c r="AQ28" s="77"/>
      <c r="AR28" s="42">
        <f t="shared" si="24"/>
        <v>28663</v>
      </c>
      <c r="AS28" s="42">
        <f>SUM(AS26:AS27)</f>
        <v>1056</v>
      </c>
      <c r="AT28" s="42">
        <f>SUM(AT26:AT27)</f>
        <v>0</v>
      </c>
      <c r="AU28" s="96">
        <f>SUM(AU26:AU27)</f>
        <v>7604</v>
      </c>
      <c r="AV28" s="133">
        <f>SUM(AV26:AV27)</f>
        <v>7604</v>
      </c>
      <c r="AW28" s="42">
        <f>SUM(AW26:AW27)</f>
        <v>2837</v>
      </c>
      <c r="AX28" s="42">
        <f t="shared" si="24"/>
        <v>15086</v>
      </c>
      <c r="AY28" s="42">
        <f t="shared" si="24"/>
        <v>0</v>
      </c>
      <c r="AZ28" s="96">
        <f aca="true" t="shared" si="25" ref="AZ28:BG28">SUM(AZ26:AZ27)</f>
        <v>16811</v>
      </c>
      <c r="BA28" s="133">
        <f t="shared" si="25"/>
        <v>16811</v>
      </c>
      <c r="BB28" s="42">
        <f t="shared" si="25"/>
        <v>0</v>
      </c>
      <c r="BC28" s="96">
        <f t="shared" si="25"/>
        <v>12500</v>
      </c>
      <c r="BD28" s="133">
        <f t="shared" si="25"/>
        <v>12500</v>
      </c>
      <c r="BE28" s="42">
        <f t="shared" si="25"/>
        <v>0</v>
      </c>
      <c r="BF28" s="96">
        <f t="shared" si="25"/>
        <v>3491</v>
      </c>
      <c r="BG28" s="133">
        <f t="shared" si="25"/>
        <v>3491</v>
      </c>
      <c r="BH28" s="77"/>
      <c r="BI28" s="42">
        <f aca="true" t="shared" si="26" ref="BI28:BR28">SUM(BI26:BI27)</f>
        <v>5400</v>
      </c>
      <c r="BJ28" s="42">
        <f t="shared" si="26"/>
        <v>4100</v>
      </c>
      <c r="BK28" s="96">
        <f>SUM(BK26:BK27)</f>
        <v>-4100</v>
      </c>
      <c r="BL28" s="133">
        <f>SUM(BL26:BL27)</f>
        <v>0</v>
      </c>
      <c r="BM28" s="42">
        <f t="shared" si="26"/>
        <v>70</v>
      </c>
      <c r="BN28" s="96">
        <f>SUM(BN26:BN27)</f>
        <v>18680</v>
      </c>
      <c r="BO28" s="133">
        <f>SUM(BO26:BO27)</f>
        <v>18750</v>
      </c>
      <c r="BP28" s="42">
        <f t="shared" si="26"/>
        <v>10000</v>
      </c>
      <c r="BQ28" s="42">
        <f t="shared" si="26"/>
        <v>9000</v>
      </c>
      <c r="BR28" s="42">
        <f t="shared" si="26"/>
        <v>5000</v>
      </c>
      <c r="BS28" s="96">
        <f>SUM(BS26:BS27)</f>
        <v>-5000</v>
      </c>
      <c r="BT28" s="133">
        <f>SUM(BT26:BT27)</f>
        <v>0</v>
      </c>
      <c r="BU28" s="42">
        <f aca="true" t="shared" si="27" ref="BU28:CE28">SUM(BU26:BU27)</f>
        <v>3000</v>
      </c>
      <c r="BV28" s="77"/>
      <c r="BW28" s="42">
        <f t="shared" si="27"/>
        <v>49200</v>
      </c>
      <c r="BX28" s="96">
        <f>SUM(BX26:BX27)</f>
        <v>14049</v>
      </c>
      <c r="BY28" s="133">
        <f>SUM(BY26:BY27)</f>
        <v>63249</v>
      </c>
      <c r="BZ28" s="42">
        <f t="shared" si="27"/>
        <v>19321</v>
      </c>
      <c r="CA28" s="42">
        <f t="shared" si="27"/>
        <v>23773</v>
      </c>
      <c r="CB28" s="42">
        <f t="shared" si="27"/>
        <v>12000</v>
      </c>
      <c r="CC28" s="96">
        <f>SUM(CC26:CC27)</f>
        <v>-9000</v>
      </c>
      <c r="CD28" s="133">
        <f>SUM(CD26:CD27)</f>
        <v>3000</v>
      </c>
      <c r="CE28" s="42">
        <f t="shared" si="27"/>
        <v>14049</v>
      </c>
      <c r="CF28" s="96">
        <f>SUM(CF26:CF27)</f>
        <v>-14049</v>
      </c>
      <c r="CG28" s="133">
        <f>SUM(CG26:CG27)</f>
        <v>0</v>
      </c>
      <c r="CH28" s="42">
        <f t="shared" si="16"/>
        <v>4318053</v>
      </c>
      <c r="CI28" s="130">
        <f t="shared" si="17"/>
        <v>55170</v>
      </c>
      <c r="CJ28" s="134">
        <f t="shared" si="18"/>
        <v>4373223</v>
      </c>
    </row>
    <row r="29" spans="1:88" s="23" customFormat="1" ht="8.25" customHeight="1">
      <c r="A29" s="20"/>
      <c r="B29" s="80"/>
      <c r="C29" s="20"/>
      <c r="D29" s="20"/>
      <c r="E29" s="20"/>
      <c r="F29" s="20"/>
      <c r="G29" s="20"/>
      <c r="H29" s="20"/>
      <c r="I29" s="20"/>
      <c r="J29" s="20"/>
      <c r="K29" s="20"/>
      <c r="L29" s="8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0"/>
      <c r="Y29" s="20"/>
      <c r="Z29" s="20"/>
      <c r="AA29" s="20"/>
      <c r="AB29" s="80"/>
      <c r="AC29" s="20"/>
      <c r="AD29" s="20"/>
      <c r="AE29" s="20"/>
      <c r="AF29" s="20"/>
      <c r="AG29" s="20"/>
      <c r="AH29" s="20"/>
      <c r="AI29" s="22"/>
      <c r="AJ29" s="22"/>
      <c r="AK29" s="22"/>
      <c r="AL29" s="22"/>
      <c r="AM29" s="22"/>
      <c r="AN29" s="22"/>
      <c r="AO29" s="22"/>
      <c r="AP29" s="22"/>
      <c r="AQ29" s="79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9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79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43"/>
      <c r="CI29" s="43"/>
      <c r="CJ29" s="43"/>
    </row>
    <row r="30" spans="3:88" s="24" customFormat="1" ht="21">
      <c r="C30" s="25"/>
      <c r="D30" s="25"/>
      <c r="E30" s="25"/>
      <c r="F30" s="25"/>
      <c r="G30" s="25"/>
      <c r="H30" s="25"/>
      <c r="I30" s="26"/>
      <c r="J30" s="26"/>
      <c r="K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R30" s="25"/>
      <c r="AS30" s="25"/>
      <c r="AT30" s="25"/>
      <c r="AU30" s="25"/>
      <c r="AV30" s="25"/>
      <c r="BQ30" s="39"/>
      <c r="BW30" s="148" t="s">
        <v>139</v>
      </c>
      <c r="BX30" s="148"/>
      <c r="BY30" s="148"/>
      <c r="BZ30" s="148"/>
      <c r="CE30" s="40" t="s">
        <v>64</v>
      </c>
      <c r="CH30" s="39"/>
      <c r="CI30" s="39"/>
      <c r="CJ30" s="39"/>
    </row>
    <row r="31" spans="1:88" s="27" customFormat="1" ht="21">
      <c r="A31" s="28"/>
      <c r="B31" s="82"/>
      <c r="C31" s="29"/>
      <c r="D31" s="29"/>
      <c r="E31" s="29"/>
      <c r="F31" s="29"/>
      <c r="G31" s="29"/>
      <c r="H31" s="29"/>
      <c r="I31" s="30"/>
      <c r="J31" s="30"/>
      <c r="K31" s="30"/>
      <c r="L31" s="82"/>
      <c r="M31" s="29"/>
      <c r="N31" s="29"/>
      <c r="O31" s="29"/>
      <c r="S31" s="29"/>
      <c r="AB31" s="32"/>
      <c r="AC31" s="31"/>
      <c r="AQ31" s="32"/>
      <c r="BH31" s="32"/>
      <c r="BV31" s="32"/>
      <c r="CH31" s="44"/>
      <c r="CI31" s="44"/>
      <c r="CJ31" s="44"/>
    </row>
    <row r="32" spans="86:88" s="32" customFormat="1" ht="21">
      <c r="CH32" s="45"/>
      <c r="CI32" s="45"/>
      <c r="CJ32" s="45"/>
    </row>
    <row r="33" spans="2:88" s="27" customFormat="1" ht="21">
      <c r="B33" s="32"/>
      <c r="I33" s="30"/>
      <c r="J33" s="30"/>
      <c r="K33" s="30"/>
      <c r="L33" s="32"/>
      <c r="AB33" s="32"/>
      <c r="AQ33" s="32"/>
      <c r="BH33" s="32"/>
      <c r="BV33" s="32"/>
      <c r="CH33" s="44"/>
      <c r="CI33" s="44"/>
      <c r="CJ33" s="44"/>
    </row>
  </sheetData>
  <sheetProtection/>
  <mergeCells count="48">
    <mergeCell ref="CI8:CI10"/>
    <mergeCell ref="CJ8:CJ10"/>
    <mergeCell ref="A1:K1"/>
    <mergeCell ref="A4:K4"/>
    <mergeCell ref="A3:K3"/>
    <mergeCell ref="A2:K2"/>
    <mergeCell ref="A6:K6"/>
    <mergeCell ref="BV8:BV10"/>
    <mergeCell ref="I9:K9"/>
    <mergeCell ref="P8:R8"/>
    <mergeCell ref="P9:R9"/>
    <mergeCell ref="C8:E8"/>
    <mergeCell ref="Y9:AA9"/>
    <mergeCell ref="BR9:BT9"/>
    <mergeCell ref="BM8:BO8"/>
    <mergeCell ref="BM9:BO9"/>
    <mergeCell ref="M9:O9"/>
    <mergeCell ref="F8:H8"/>
    <mergeCell ref="BE8:BG8"/>
    <mergeCell ref="BE9:BG9"/>
    <mergeCell ref="A26:B26"/>
    <mergeCell ref="A28:B28"/>
    <mergeCell ref="B8:B10"/>
    <mergeCell ref="BR8:BT8"/>
    <mergeCell ref="CE8:CG8"/>
    <mergeCell ref="CE9:CG9"/>
    <mergeCell ref="A8:A10"/>
    <mergeCell ref="I8:K8"/>
    <mergeCell ref="F9:H9"/>
    <mergeCell ref="AY8:BA8"/>
    <mergeCell ref="BW30:BZ30"/>
    <mergeCell ref="CH8:CH10"/>
    <mergeCell ref="AY9:BA9"/>
    <mergeCell ref="Y8:AA8"/>
    <mergeCell ref="CB8:CD9"/>
    <mergeCell ref="BB8:BD8"/>
    <mergeCell ref="BW8:BY8"/>
    <mergeCell ref="BW9:BY9"/>
    <mergeCell ref="L8:L10"/>
    <mergeCell ref="BH8:BH10"/>
    <mergeCell ref="AB8:AB10"/>
    <mergeCell ref="BB9:BD9"/>
    <mergeCell ref="C9:E9"/>
    <mergeCell ref="BJ8:BL8"/>
    <mergeCell ref="BJ9:BL9"/>
    <mergeCell ref="AT8:AV8"/>
    <mergeCell ref="AT9:AV9"/>
    <mergeCell ref="M8:O8"/>
  </mergeCells>
  <printOptions/>
  <pageMargins left="0.6299212598425197" right="0" top="0.35433070866141736" bottom="0.15748031496062992" header="0.31496062992125984" footer="0.31496062992125984"/>
  <pageSetup fitToWidth="6" horizontalDpi="600" verticalDpi="600" orientation="landscape" paperSize="9" scale="60" r:id="rId3"/>
  <colBreaks count="5" manualBreakCount="5">
    <brk id="11" max="28" man="1"/>
    <brk id="27" max="28" man="1"/>
    <brk id="42" max="28" man="1"/>
    <brk id="59" max="28" man="1"/>
    <brk id="73" max="28" man="1"/>
  </colBreaks>
  <ignoredErrors>
    <ignoredError sqref="K26 E26:H26 O26:U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85" zoomScaleNormal="85" workbookViewId="0" topLeftCell="B16">
      <selection activeCell="C40" sqref="C40"/>
    </sheetView>
  </sheetViews>
  <sheetFormatPr defaultColWidth="9.00390625" defaultRowHeight="16.5"/>
  <cols>
    <col min="1" max="1" width="5.00390625" style="9" customWidth="1"/>
    <col min="2" max="2" width="7.625" style="9" customWidth="1"/>
    <col min="3" max="3" width="42.75390625" style="9" bestFit="1" customWidth="1"/>
    <col min="4" max="4" width="12.25390625" style="112" customWidth="1"/>
    <col min="5" max="5" width="11.25390625" style="11" customWidth="1"/>
    <col min="6" max="6" width="12.75390625" style="7" customWidth="1"/>
    <col min="7" max="7" width="12.75390625" style="9" customWidth="1"/>
    <col min="8" max="8" width="11.625" style="37" customWidth="1"/>
    <col min="9" max="16384" width="9.00390625" style="9" customWidth="1"/>
  </cols>
  <sheetData>
    <row r="1" spans="2:8" s="60" customFormat="1" ht="15.75">
      <c r="B1" s="171" t="s">
        <v>134</v>
      </c>
      <c r="C1" s="171"/>
      <c r="D1" s="171"/>
      <c r="E1" s="171"/>
      <c r="F1" s="171"/>
      <c r="G1" s="171"/>
      <c r="H1" s="171"/>
    </row>
    <row r="2" spans="2:8" s="60" customFormat="1" ht="15.75">
      <c r="B2" s="170" t="s">
        <v>137</v>
      </c>
      <c r="C2" s="170"/>
      <c r="D2" s="170"/>
      <c r="E2" s="170"/>
      <c r="F2" s="170"/>
      <c r="G2" s="170"/>
      <c r="H2" s="170"/>
    </row>
    <row r="3" spans="2:8" s="60" customFormat="1" ht="15.75">
      <c r="B3" s="170" t="s">
        <v>133</v>
      </c>
      <c r="C3" s="170"/>
      <c r="D3" s="170"/>
      <c r="E3" s="170"/>
      <c r="F3" s="170"/>
      <c r="G3" s="170"/>
      <c r="H3" s="170"/>
    </row>
    <row r="4" spans="2:8" s="60" customFormat="1" ht="15.75">
      <c r="B4" s="170" t="s">
        <v>132</v>
      </c>
      <c r="C4" s="170"/>
      <c r="D4" s="170"/>
      <c r="E4" s="170"/>
      <c r="F4" s="170"/>
      <c r="G4" s="170"/>
      <c r="H4" s="170"/>
    </row>
    <row r="5" spans="2:8" ht="15">
      <c r="B5" s="172"/>
      <c r="C5" s="172"/>
      <c r="D5" s="172"/>
      <c r="E5" s="172"/>
      <c r="F5" s="172"/>
      <c r="G5" s="97"/>
      <c r="H5" s="35"/>
    </row>
    <row r="6" spans="2:8" ht="15.75">
      <c r="B6" s="169" t="s">
        <v>56</v>
      </c>
      <c r="C6" s="169"/>
      <c r="D6" s="169"/>
      <c r="E6" s="169"/>
      <c r="F6" s="169"/>
      <c r="G6" s="169"/>
      <c r="H6" s="169"/>
    </row>
    <row r="7" spans="2:8" ht="15">
      <c r="B7" s="10"/>
      <c r="C7" s="10"/>
      <c r="D7" s="10"/>
      <c r="E7" s="10"/>
      <c r="F7" s="10"/>
      <c r="G7" s="10"/>
      <c r="H7" s="10"/>
    </row>
    <row r="8" spans="2:8" ht="90">
      <c r="B8" s="54"/>
      <c r="C8" s="55"/>
      <c r="D8" s="100" t="s">
        <v>100</v>
      </c>
      <c r="E8" s="115" t="s">
        <v>112</v>
      </c>
      <c r="F8" s="113" t="s">
        <v>66</v>
      </c>
      <c r="G8" s="125" t="s">
        <v>108</v>
      </c>
      <c r="H8" s="126" t="s">
        <v>97</v>
      </c>
    </row>
    <row r="9" spans="2:8" s="12" customFormat="1" ht="30">
      <c r="B9" s="52" t="s">
        <v>6</v>
      </c>
      <c r="C9" s="53" t="s">
        <v>7</v>
      </c>
      <c r="D9" s="101">
        <v>13627</v>
      </c>
      <c r="E9" s="116">
        <v>0</v>
      </c>
      <c r="F9" s="102">
        <v>0</v>
      </c>
      <c r="G9" s="117">
        <v>0</v>
      </c>
      <c r="H9" s="120">
        <f aca="true" t="shared" si="0" ref="H9:H27">SUM(D9:G9)</f>
        <v>13627</v>
      </c>
    </row>
    <row r="10" spans="2:8" s="12" customFormat="1" ht="30">
      <c r="B10" s="3" t="s">
        <v>8</v>
      </c>
      <c r="C10" s="1" t="s">
        <v>9</v>
      </c>
      <c r="D10" s="101">
        <v>1778894</v>
      </c>
      <c r="E10" s="116">
        <v>0</v>
      </c>
      <c r="F10" s="102">
        <v>0</v>
      </c>
      <c r="G10" s="117">
        <v>0</v>
      </c>
      <c r="H10" s="120">
        <f t="shared" si="0"/>
        <v>1778894</v>
      </c>
    </row>
    <row r="11" spans="2:8" s="12" customFormat="1" ht="15">
      <c r="B11" s="3" t="s">
        <v>10</v>
      </c>
      <c r="C11" s="1" t="s">
        <v>11</v>
      </c>
      <c r="D11" s="101">
        <v>162661</v>
      </c>
      <c r="E11" s="116">
        <v>0</v>
      </c>
      <c r="F11" s="102">
        <v>0</v>
      </c>
      <c r="G11" s="117">
        <v>0</v>
      </c>
      <c r="H11" s="120">
        <f t="shared" si="0"/>
        <v>162661</v>
      </c>
    </row>
    <row r="12" spans="2:8" s="12" customFormat="1" ht="15">
      <c r="B12" s="3" t="s">
        <v>12</v>
      </c>
      <c r="C12" s="1" t="s">
        <v>52</v>
      </c>
      <c r="D12" s="101">
        <v>20809</v>
      </c>
      <c r="E12" s="116">
        <v>0</v>
      </c>
      <c r="F12" s="102">
        <v>0</v>
      </c>
      <c r="G12" s="117">
        <v>0</v>
      </c>
      <c r="H12" s="120">
        <f t="shared" si="0"/>
        <v>20809</v>
      </c>
    </row>
    <row r="13" spans="2:8" s="12" customFormat="1" ht="15">
      <c r="B13" s="3" t="s">
        <v>51</v>
      </c>
      <c r="C13" s="1" t="s">
        <v>53</v>
      </c>
      <c r="D13" s="101">
        <f>777+7696</f>
        <v>8473</v>
      </c>
      <c r="E13" s="116">
        <v>0</v>
      </c>
      <c r="F13" s="102">
        <v>0</v>
      </c>
      <c r="G13" s="117">
        <v>0</v>
      </c>
      <c r="H13" s="120">
        <f t="shared" si="0"/>
        <v>8473</v>
      </c>
    </row>
    <row r="14" spans="2:8" s="12" customFormat="1" ht="15">
      <c r="B14" s="3" t="s">
        <v>13</v>
      </c>
      <c r="C14" s="1" t="s">
        <v>14</v>
      </c>
      <c r="D14" s="102">
        <f>1300+10319</f>
        <v>11619</v>
      </c>
      <c r="E14" s="117">
        <v>0</v>
      </c>
      <c r="F14" s="102">
        <v>0</v>
      </c>
      <c r="G14" s="117">
        <v>0</v>
      </c>
      <c r="H14" s="120">
        <f t="shared" si="0"/>
        <v>11619</v>
      </c>
    </row>
    <row r="15" spans="2:8" s="12" customFormat="1" ht="15">
      <c r="B15" s="3" t="s">
        <v>15</v>
      </c>
      <c r="C15" s="1" t="s">
        <v>16</v>
      </c>
      <c r="D15" s="102">
        <v>3100</v>
      </c>
      <c r="E15" s="117">
        <v>0</v>
      </c>
      <c r="F15" s="102">
        <v>0</v>
      </c>
      <c r="G15" s="117">
        <v>0</v>
      </c>
      <c r="H15" s="120">
        <f t="shared" si="0"/>
        <v>3100</v>
      </c>
    </row>
    <row r="16" spans="2:8" s="12" customFormat="1" ht="15">
      <c r="B16" s="3" t="s">
        <v>17</v>
      </c>
      <c r="C16" s="1" t="s">
        <v>18</v>
      </c>
      <c r="D16" s="102">
        <v>490</v>
      </c>
      <c r="E16" s="117">
        <v>0</v>
      </c>
      <c r="F16" s="102">
        <v>0</v>
      </c>
      <c r="G16" s="117">
        <v>0</v>
      </c>
      <c r="H16" s="120">
        <f t="shared" si="0"/>
        <v>490</v>
      </c>
    </row>
    <row r="17" spans="2:8" s="12" customFormat="1" ht="15">
      <c r="B17" s="3" t="s">
        <v>19</v>
      </c>
      <c r="C17" s="1" t="s">
        <v>20</v>
      </c>
      <c r="D17" s="102">
        <v>1000</v>
      </c>
      <c r="E17" s="117">
        <v>0</v>
      </c>
      <c r="F17" s="102">
        <v>0</v>
      </c>
      <c r="G17" s="117">
        <v>0</v>
      </c>
      <c r="H17" s="120">
        <f t="shared" si="0"/>
        <v>1000</v>
      </c>
    </row>
    <row r="18" spans="2:8" s="12" customFormat="1" ht="15">
      <c r="B18" s="3" t="s">
        <v>46</v>
      </c>
      <c r="C18" s="1" t="s">
        <v>47</v>
      </c>
      <c r="D18" s="102">
        <v>500</v>
      </c>
      <c r="E18" s="117">
        <v>0</v>
      </c>
      <c r="F18" s="102">
        <v>0</v>
      </c>
      <c r="G18" s="117">
        <v>0</v>
      </c>
      <c r="H18" s="120">
        <f t="shared" si="0"/>
        <v>500</v>
      </c>
    </row>
    <row r="19" spans="2:8" s="12" customFormat="1" ht="30">
      <c r="B19" s="3" t="s">
        <v>21</v>
      </c>
      <c r="C19" s="1" t="s">
        <v>22</v>
      </c>
      <c r="D19" s="102">
        <v>20000</v>
      </c>
      <c r="E19" s="117">
        <v>0</v>
      </c>
      <c r="F19" s="102">
        <v>0</v>
      </c>
      <c r="G19" s="117">
        <v>0</v>
      </c>
      <c r="H19" s="120">
        <f t="shared" si="0"/>
        <v>20000</v>
      </c>
    </row>
    <row r="20" spans="2:8" s="12" customFormat="1" ht="30">
      <c r="B20" s="3" t="s">
        <v>23</v>
      </c>
      <c r="C20" s="1" t="s">
        <v>24</v>
      </c>
      <c r="D20" s="101">
        <v>933782</v>
      </c>
      <c r="E20" s="116">
        <f>7600+3491+2500+20000+20479-4500</f>
        <v>49570</v>
      </c>
      <c r="F20" s="102">
        <v>0</v>
      </c>
      <c r="G20" s="117">
        <v>0</v>
      </c>
      <c r="H20" s="120">
        <f t="shared" si="0"/>
        <v>983352</v>
      </c>
    </row>
    <row r="21" spans="2:8" s="12" customFormat="1" ht="60">
      <c r="B21" s="3" t="s">
        <v>25</v>
      </c>
      <c r="C21" s="1" t="s">
        <v>26</v>
      </c>
      <c r="D21" s="101">
        <f>15086+39692+19000+2735+2400+3000+4100+6900</f>
        <v>92913</v>
      </c>
      <c r="E21" s="116">
        <v>7500</v>
      </c>
      <c r="F21" s="102">
        <v>0</v>
      </c>
      <c r="G21" s="117">
        <v>0</v>
      </c>
      <c r="H21" s="120">
        <f t="shared" si="0"/>
        <v>100413</v>
      </c>
    </row>
    <row r="22" spans="2:8" s="12" customFormat="1" ht="15">
      <c r="B22" s="3" t="s">
        <v>27</v>
      </c>
      <c r="C22" s="1" t="s">
        <v>28</v>
      </c>
      <c r="D22" s="101">
        <v>699973</v>
      </c>
      <c r="E22" s="116">
        <v>0</v>
      </c>
      <c r="F22" s="102">
        <v>0</v>
      </c>
      <c r="G22" s="117">
        <v>0</v>
      </c>
      <c r="H22" s="120">
        <f t="shared" si="0"/>
        <v>699973</v>
      </c>
    </row>
    <row r="23" spans="2:8" s="12" customFormat="1" ht="30">
      <c r="B23" s="4" t="s">
        <v>27</v>
      </c>
      <c r="C23" s="1" t="s">
        <v>54</v>
      </c>
      <c r="D23" s="101">
        <v>20609</v>
      </c>
      <c r="E23" s="116">
        <v>0</v>
      </c>
      <c r="F23" s="102">
        <v>0</v>
      </c>
      <c r="G23" s="117">
        <v>0</v>
      </c>
      <c r="H23" s="120">
        <f t="shared" si="0"/>
        <v>20609</v>
      </c>
    </row>
    <row r="24" spans="2:8" s="12" customFormat="1" ht="30">
      <c r="B24" s="3" t="s">
        <v>29</v>
      </c>
      <c r="C24" s="1" t="s">
        <v>55</v>
      </c>
      <c r="D24" s="101">
        <v>28073</v>
      </c>
      <c r="E24" s="116">
        <v>0</v>
      </c>
      <c r="F24" s="102">
        <v>0</v>
      </c>
      <c r="G24" s="117">
        <v>0</v>
      </c>
      <c r="H24" s="120">
        <f t="shared" si="0"/>
        <v>28073</v>
      </c>
    </row>
    <row r="25" spans="2:8" s="12" customFormat="1" ht="30">
      <c r="B25" s="3" t="s">
        <v>30</v>
      </c>
      <c r="C25" s="1" t="s">
        <v>31</v>
      </c>
      <c r="D25" s="101">
        <f>D26+D27</f>
        <v>200000</v>
      </c>
      <c r="E25" s="116">
        <v>0</v>
      </c>
      <c r="F25" s="102">
        <v>0</v>
      </c>
      <c r="G25" s="117">
        <v>0</v>
      </c>
      <c r="H25" s="120">
        <f t="shared" si="0"/>
        <v>200000</v>
      </c>
    </row>
    <row r="26" spans="2:8" s="12" customFormat="1" ht="15">
      <c r="B26" s="48" t="s">
        <v>118</v>
      </c>
      <c r="C26" s="87" t="s">
        <v>48</v>
      </c>
      <c r="D26" s="103">
        <v>100000</v>
      </c>
      <c r="E26" s="118">
        <v>0</v>
      </c>
      <c r="F26" s="102">
        <v>0</v>
      </c>
      <c r="G26" s="117">
        <v>0</v>
      </c>
      <c r="H26" s="120">
        <f t="shared" si="0"/>
        <v>100000</v>
      </c>
    </row>
    <row r="27" spans="2:8" s="12" customFormat="1" ht="15">
      <c r="B27" s="48" t="s">
        <v>32</v>
      </c>
      <c r="C27" s="87" t="s">
        <v>33</v>
      </c>
      <c r="D27" s="104">
        <v>100000</v>
      </c>
      <c r="E27" s="119">
        <v>0</v>
      </c>
      <c r="F27" s="102">
        <v>0</v>
      </c>
      <c r="G27" s="117">
        <v>0</v>
      </c>
      <c r="H27" s="120">
        <f t="shared" si="0"/>
        <v>100000</v>
      </c>
    </row>
    <row r="28" spans="2:8" s="12" customFormat="1" ht="15">
      <c r="B28" s="3" t="s">
        <v>34</v>
      </c>
      <c r="C28" s="1" t="s">
        <v>35</v>
      </c>
      <c r="D28" s="101">
        <v>31700</v>
      </c>
      <c r="E28" s="116">
        <v>0</v>
      </c>
      <c r="F28" s="102">
        <v>120</v>
      </c>
      <c r="G28" s="117">
        <v>-29</v>
      </c>
      <c r="H28" s="120">
        <f>SUM(D28:G28)</f>
        <v>31791</v>
      </c>
    </row>
    <row r="29" spans="2:8" s="12" customFormat="1" ht="15">
      <c r="B29" s="3" t="s">
        <v>36</v>
      </c>
      <c r="C29" s="3" t="s">
        <v>37</v>
      </c>
      <c r="D29" s="102">
        <v>15000</v>
      </c>
      <c r="E29" s="117">
        <v>0</v>
      </c>
      <c r="F29" s="102">
        <v>13617</v>
      </c>
      <c r="G29" s="117">
        <v>-2574</v>
      </c>
      <c r="H29" s="120">
        <f>SUM(D29:G29)</f>
        <v>26043</v>
      </c>
    </row>
    <row r="30" spans="2:8" s="12" customFormat="1" ht="30">
      <c r="B30" s="3" t="s">
        <v>38</v>
      </c>
      <c r="C30" s="1" t="s">
        <v>39</v>
      </c>
      <c r="D30" s="102">
        <f>57000+6107</f>
        <v>63107</v>
      </c>
      <c r="E30" s="117">
        <v>0</v>
      </c>
      <c r="F30" s="102">
        <v>2013</v>
      </c>
      <c r="G30" s="117">
        <v>703</v>
      </c>
      <c r="H30" s="120">
        <f>SUM(D30:G30)</f>
        <v>65823</v>
      </c>
    </row>
    <row r="31" spans="2:8" s="12" customFormat="1" ht="15">
      <c r="B31" s="3"/>
      <c r="C31" s="2" t="s">
        <v>40</v>
      </c>
      <c r="D31" s="105">
        <f>D30+D29+D28+D25+D24+D23+D22+D21+D20+D19+D18+D17+D16+D15+D14+D13+D12+D11+D10+D9</f>
        <v>4106330</v>
      </c>
      <c r="E31" s="120">
        <f>E30+E29+E28+E25+E24+E23+E22+E21+E20+E19+E18+E17+E16+E15+E14+E13+E12+E11+E10+E9</f>
        <v>57070</v>
      </c>
      <c r="F31" s="105">
        <f>F30+F29+F28+F25+F24+F23+F22+F21+F20+F19+F18+F17+F16+F15+F14+F13+F12+F11+F10+F9</f>
        <v>15750</v>
      </c>
      <c r="G31" s="120">
        <f>G30+G29+G28+G25+G24+G23+G22+G21+G20+G19+G18+G17+G16+G15+G14+G13+G12+G11+G10+G9</f>
        <v>-1900</v>
      </c>
      <c r="H31" s="120">
        <f>H30+H29+H28+H25+H24+H23+H22+H21+H20+H19+H18+H17+H16+H15+H14+H13+H12+H11+H10+H9</f>
        <v>4177250</v>
      </c>
    </row>
    <row r="32" spans="2:8" s="12" customFormat="1" ht="15">
      <c r="B32" s="3"/>
      <c r="C32" s="1" t="s">
        <v>49</v>
      </c>
      <c r="D32" s="106">
        <v>0</v>
      </c>
      <c r="E32" s="121">
        <v>0</v>
      </c>
      <c r="F32" s="106">
        <v>0</v>
      </c>
      <c r="G32" s="121">
        <v>0</v>
      </c>
      <c r="H32" s="120">
        <f>SUM(D32:G32)</f>
        <v>0</v>
      </c>
    </row>
    <row r="33" spans="2:8" s="12" customFormat="1" ht="15">
      <c r="B33" s="3"/>
      <c r="C33" s="84" t="s">
        <v>103</v>
      </c>
      <c r="D33" s="105">
        <f>SUM(D31:D32)</f>
        <v>4106330</v>
      </c>
      <c r="E33" s="120">
        <f>SUM(E31:E32)</f>
        <v>57070</v>
      </c>
      <c r="F33" s="105">
        <f>SUM(F31:F32)</f>
        <v>15750</v>
      </c>
      <c r="G33" s="120">
        <f>SUM(G31:G32)</f>
        <v>-1900</v>
      </c>
      <c r="H33" s="120">
        <f>SUM(H31:H32)</f>
        <v>4177250</v>
      </c>
    </row>
    <row r="34" spans="2:8" s="12" customFormat="1" ht="15">
      <c r="B34" s="5"/>
      <c r="C34" s="83" t="s">
        <v>101</v>
      </c>
      <c r="D34" s="107">
        <f>80494+102961+77</f>
        <v>183532</v>
      </c>
      <c r="E34" s="122">
        <v>0</v>
      </c>
      <c r="F34" s="109">
        <v>12441</v>
      </c>
      <c r="G34" s="124">
        <v>0</v>
      </c>
      <c r="H34" s="124">
        <f>SUM(D34:G34)</f>
        <v>195973</v>
      </c>
    </row>
    <row r="35" spans="2:8" s="86" customFormat="1" ht="15.75">
      <c r="B35" s="6"/>
      <c r="C35" s="85" t="s">
        <v>104</v>
      </c>
      <c r="D35" s="108">
        <f>SUM(D33:D34)</f>
        <v>4289862</v>
      </c>
      <c r="E35" s="123">
        <f>SUM(E33:E34)</f>
        <v>57070</v>
      </c>
      <c r="F35" s="108">
        <f>SUM(F33:F34)</f>
        <v>28191</v>
      </c>
      <c r="G35" s="123">
        <f>SUM(G33:G34)</f>
        <v>-1900</v>
      </c>
      <c r="H35" s="123">
        <f>SUM(H33:H34)</f>
        <v>4373223</v>
      </c>
    </row>
    <row r="36" spans="2:8" s="12" customFormat="1" ht="15">
      <c r="B36" s="3"/>
      <c r="C36" s="83" t="s">
        <v>102</v>
      </c>
      <c r="D36" s="109">
        <v>0</v>
      </c>
      <c r="E36" s="124">
        <v>0</v>
      </c>
      <c r="F36" s="114">
        <v>0</v>
      </c>
      <c r="G36" s="127">
        <v>0</v>
      </c>
      <c r="H36" s="124">
        <f>H35-'IZDEVUMI 2018'!CJ28</f>
        <v>0</v>
      </c>
    </row>
    <row r="37" spans="2:8" ht="15">
      <c r="B37" s="13"/>
      <c r="C37" s="13"/>
      <c r="D37" s="14"/>
      <c r="E37" s="14"/>
      <c r="F37" s="13"/>
      <c r="G37" s="13"/>
      <c r="H37" s="36"/>
    </row>
    <row r="39" spans="3:7" ht="15">
      <c r="C39" s="168" t="s">
        <v>138</v>
      </c>
      <c r="D39" s="168"/>
      <c r="E39" s="168"/>
      <c r="F39" s="168"/>
      <c r="G39" s="168"/>
    </row>
    <row r="40" spans="3:5" ht="15">
      <c r="C40" s="15"/>
      <c r="D40" s="110"/>
      <c r="E40" s="16"/>
    </row>
    <row r="41" spans="4:5" ht="15">
      <c r="D41" s="111"/>
      <c r="E41" s="17"/>
    </row>
  </sheetData>
  <sheetProtection/>
  <mergeCells count="7">
    <mergeCell ref="C39:G39"/>
    <mergeCell ref="B6:H6"/>
    <mergeCell ref="B4:H4"/>
    <mergeCell ref="B3:H3"/>
    <mergeCell ref="B1:H1"/>
    <mergeCell ref="B5:F5"/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ignoredErrors>
    <ignoredError sqref="D34 H33:H34 H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Darbiniece</cp:lastModifiedBy>
  <cp:lastPrinted>2018-09-28T12:21:39Z</cp:lastPrinted>
  <dcterms:created xsi:type="dcterms:W3CDTF">2015-12-08T13:00:32Z</dcterms:created>
  <dcterms:modified xsi:type="dcterms:W3CDTF">2018-10-01T11:27:09Z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