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660" tabRatio="543" activeTab="1"/>
  </bookViews>
  <sheets>
    <sheet name="IZDEVUMI 2018" sheetId="1" r:id="rId1"/>
    <sheet name="IENEMUMI 2018" sheetId="2" r:id="rId2"/>
  </sheets>
  <definedNames>
    <definedName name="_xlnm.Print_Area" localSheetId="0">'IZDEVUMI 2018'!$A$1:$AV$29</definedName>
  </definedNames>
  <calcPr fullCalcOnLoad="1"/>
</workbook>
</file>

<file path=xl/comments1.xml><?xml version="1.0" encoding="utf-8"?>
<comments xmlns="http://schemas.openxmlformats.org/spreadsheetml/2006/main">
  <authors>
    <author>Valentīna</author>
  </authors>
  <commentList>
    <comment ref="AK16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AL21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AP15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AT21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AS21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AR15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AR21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AQ21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AO15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AN21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AR10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AR12" authorId="0">
      <text>
        <r>
          <rPr>
            <b/>
            <sz val="9"/>
            <rFont val="Tahoma"/>
            <family val="2"/>
          </rPr>
          <t>mainīgs lielums - neplānotie izdevumi</t>
        </r>
        <r>
          <rPr>
            <sz val="9"/>
            <rFont val="Tahoma"/>
            <family val="2"/>
          </rPr>
          <t xml:space="preserve">
</t>
        </r>
      </text>
    </comment>
    <comment ref="AR13" authorId="0">
      <text>
        <r>
          <rPr>
            <b/>
            <sz val="9"/>
            <rFont val="Tahoma"/>
            <family val="2"/>
          </rPr>
          <t>mainīgs lielums - neplānotie izdevumi</t>
        </r>
        <r>
          <rPr>
            <sz val="9"/>
            <rFont val="Tahoma"/>
            <family val="2"/>
          </rPr>
          <t xml:space="preserve">
</t>
        </r>
      </text>
    </comment>
    <comment ref="AU21" authorId="0">
      <text>
        <r>
          <rPr>
            <b/>
            <sz val="9"/>
            <rFont val="Tahoma"/>
            <family val="2"/>
          </rPr>
          <t xml:space="preserve">Informācija pie Galvenās grāmatvedes S.Zabludovskas </t>
        </r>
      </text>
    </comment>
  </commentList>
</comments>
</file>

<file path=xl/sharedStrings.xml><?xml version="1.0" encoding="utf-8"?>
<sst xmlns="http://schemas.openxmlformats.org/spreadsheetml/2006/main" count="172" uniqueCount="127">
  <si>
    <t>Izdevumu kods</t>
  </si>
  <si>
    <t>Darba samaksa pedagogiem un citiem darbiniekiem no mērķdotācijām</t>
  </si>
  <si>
    <t xml:space="preserve">Darba samaksa tehniskajiem darbiniekiem </t>
  </si>
  <si>
    <t>VSAOI pedagogiem un citiem darbiniekiem no mērķdotācijām</t>
  </si>
  <si>
    <t>Komandējumi</t>
  </si>
  <si>
    <t>Pašvaldības budžeta % maksājumi Valsts kasei</t>
  </si>
  <si>
    <t>1.1.1.1.</t>
  </si>
  <si>
    <t>Iedzīvotāju ienākuma nodoklis iepriekšējā gada nesadalītais atlikums</t>
  </si>
  <si>
    <t>1.1.1.2.</t>
  </si>
  <si>
    <t xml:space="preserve">Iedzīvotāju ienākuma nodoklis pārskata gadā </t>
  </si>
  <si>
    <t>4.1.1.0.</t>
  </si>
  <si>
    <t>Nekustamā īpašuma nodoklis par zemi</t>
  </si>
  <si>
    <t>4.1.2.0.</t>
  </si>
  <si>
    <t>8.3.9.0.</t>
  </si>
  <si>
    <t>Pārējie ieņēmumi no dividendēm</t>
  </si>
  <si>
    <t>9.4.0.0.</t>
  </si>
  <si>
    <t>Valsts nodevas</t>
  </si>
  <si>
    <t>9.5.0.0.</t>
  </si>
  <si>
    <t>Pašvaldību nodevas</t>
  </si>
  <si>
    <t>10.0.0.0.</t>
  </si>
  <si>
    <t>Sodi un sankcijas</t>
  </si>
  <si>
    <t>13.1.0.0.</t>
  </si>
  <si>
    <t xml:space="preserve">Ieņēmumi no ēku un būvju īpašuma pārdošanas </t>
  </si>
  <si>
    <t>18.6.2.0.</t>
  </si>
  <si>
    <t>Pašvaldību budžetā saņemtās valsts budžeta mērķdotācijas</t>
  </si>
  <si>
    <t>18.6.3.0.</t>
  </si>
  <si>
    <t>Pašvaldību budžetā saņemtie uzturēšanas izdevumu transferti ārvalstu finanšu palīdzības projektu īstenošanai no valsts budžeta iestādēm</t>
  </si>
  <si>
    <t>18.6.4.0.</t>
  </si>
  <si>
    <t>Ieņēmumi no pašvaldību finanšu izlīdzināšanas fonda</t>
  </si>
  <si>
    <t>18.6.9.0.</t>
  </si>
  <si>
    <t>19.2.0.0.</t>
  </si>
  <si>
    <t>Ieņēmumi pašvaldības budžetā no citām pašvaldībām izglītības funkciju nodrošināšanai</t>
  </si>
  <si>
    <t>19.2.3.0.</t>
  </si>
  <si>
    <t>Ieņēmumi sociālās palīdzības funkciju nodrošināšanai</t>
  </si>
  <si>
    <t>21.3.5.0.</t>
  </si>
  <si>
    <t>Maksa par izglītības pakalpojumiem</t>
  </si>
  <si>
    <t>21.3.8.0.</t>
  </si>
  <si>
    <t>Ieņēmumi par nomu un īri</t>
  </si>
  <si>
    <t>21.3.9.0.</t>
  </si>
  <si>
    <t>Ieņēmumi no pārējiem budžeta iestāžu maksas pakalpojumiem</t>
  </si>
  <si>
    <t>Kopā ieņēmumi pirms aizdevuma nomaksas:</t>
  </si>
  <si>
    <t>VSAOI tehniskajiem darbiniekiem</t>
  </si>
  <si>
    <t>Apstiprinātais budžets</t>
  </si>
  <si>
    <t>Kredīta atmaksa</t>
  </si>
  <si>
    <t>PAVISAM</t>
  </si>
  <si>
    <t>Izdevumi kopā pirms kredīta atmaksas:</t>
  </si>
  <si>
    <t>Pārējie klasifikācijā neminētie maksājumi iedzīvotājiem natūrā un kompensācijas</t>
  </si>
  <si>
    <t>12.0.0.0.</t>
  </si>
  <si>
    <t>Nenodokļu ieņēmumi</t>
  </si>
  <si>
    <t>19.2.1.0</t>
  </si>
  <si>
    <t>ieņēmumi izglītības nodrošināšanai</t>
  </si>
  <si>
    <t>Aizdevuma atmaksa</t>
  </si>
  <si>
    <t>ELFLA topogrāfijas izstrāde ceļiem (2017.gada rēķinu apmaksa)</t>
  </si>
  <si>
    <t>4.1.3.0.</t>
  </si>
  <si>
    <t>Nekustamā īpašuma nodoklis par ēkām</t>
  </si>
  <si>
    <t>Nekustamā īpašuma nodoklis par mājokli</t>
  </si>
  <si>
    <t>Ieņēmumi no pašvaldību finanšu izlīdzināšanas fonda par iepriekšējo gadu</t>
  </si>
  <si>
    <t>Pārējie pašvadlības saņemtie valsts budžeta iestāžu transferti</t>
  </si>
  <si>
    <t>Salas novada pašvaldības 2018. gada pamatbudžeta ieņēmumi</t>
  </si>
  <si>
    <t>Salas novada pašvaldības 2018. gada pamatbudžeta izdevumi</t>
  </si>
  <si>
    <t>Pakalpojumi</t>
  </si>
  <si>
    <t>Krājumi, materiāli,energoresursi, preces, biroja preces un inventārs</t>
  </si>
  <si>
    <t>Izdevumi periodikas iegādei (gGrāmatas,žurnāli)</t>
  </si>
  <si>
    <t>Pamatkapitāla veidošana - nemateriālie ieguldījumi</t>
  </si>
  <si>
    <t>Pamatkapitāla veidošana - pamatlīdzekļi</t>
  </si>
  <si>
    <t>Sociālie pabalsti naudā</t>
  </si>
  <si>
    <t>Pašvaldību uzturēšanas izdevumu transferti</t>
  </si>
  <si>
    <t>Budžeta iestāžu nodokļu, nodevu un naudas sodu maksājumi (PVN, NĪN, Dabas resursu nodoklis))</t>
  </si>
  <si>
    <t>I.Sproģe</t>
  </si>
  <si>
    <r>
      <t xml:space="preserve">Kopā                  </t>
    </r>
    <r>
      <rPr>
        <b/>
        <i/>
        <sz val="16"/>
        <color indexed="8"/>
        <rFont val="Calibri"/>
        <family val="2"/>
      </rPr>
      <t>(euro)</t>
    </r>
  </si>
  <si>
    <r>
      <t xml:space="preserve">Biržu internāt-pamatskola apstiprināts budžets                          </t>
    </r>
    <r>
      <rPr>
        <i/>
        <sz val="11"/>
        <color indexed="8"/>
        <rFont val="Calibri"/>
        <family val="2"/>
      </rPr>
      <t>(euro)</t>
    </r>
  </si>
  <si>
    <t xml:space="preserve">Salas vidusskola                  </t>
  </si>
  <si>
    <t>Biržu pamatskola</t>
  </si>
  <si>
    <t>Birzu internāt-pamatskola</t>
  </si>
  <si>
    <t xml:space="preserve">PII Ābelīte     </t>
  </si>
  <si>
    <t xml:space="preserve">Administrācija </t>
  </si>
  <si>
    <t xml:space="preserve">Salas bibliotēka </t>
  </si>
  <si>
    <t xml:space="preserve">Biržu          bibliotēka                          </t>
  </si>
  <si>
    <t xml:space="preserve">Sēlpils I bibliotēka                            </t>
  </si>
  <si>
    <t xml:space="preserve">Sēlpils II    bibliotēka                                                 </t>
  </si>
  <si>
    <t xml:space="preserve">Salas kultūras nams                   </t>
  </si>
  <si>
    <t xml:space="preserve">Biržu                                        tautas            nams                                 </t>
  </si>
  <si>
    <t xml:space="preserve">Sēlpils                             kultūras                            nams                        </t>
  </si>
  <si>
    <t xml:space="preserve">Raiņa klubs                          </t>
  </si>
  <si>
    <t xml:space="preserve">Sociālais dienests                     </t>
  </si>
  <si>
    <t xml:space="preserve">Bāriņtiesa                                     </t>
  </si>
  <si>
    <t xml:space="preserve">Vides sakopšana un labiekārtošana                            </t>
  </si>
  <si>
    <t xml:space="preserve">Komunālā saimniecība </t>
  </si>
  <si>
    <t xml:space="preserve">Sēlpils pagagasta pārvalde                            </t>
  </si>
  <si>
    <t xml:space="preserve">Sabiedriskā kārtība             </t>
  </si>
  <si>
    <t xml:space="preserve">Saimnieciskā nodaļa                </t>
  </si>
  <si>
    <t xml:space="preserve">Jauniešu                                    centrs                         </t>
  </si>
  <si>
    <t xml:space="preserve">ĢAC                                      "Saulstari"                            </t>
  </si>
  <si>
    <t xml:space="preserve">Attīstības nodaļa      </t>
  </si>
  <si>
    <t xml:space="preserve">KAC                                                 </t>
  </si>
  <si>
    <t xml:space="preserve">Asistenta palīgs pašvaldībā                         </t>
  </si>
  <si>
    <t xml:space="preserve">Kredīti                         </t>
  </si>
  <si>
    <t xml:space="preserve">Lauksaimnieki </t>
  </si>
  <si>
    <t xml:space="preserve">Deputāti                                                           </t>
  </si>
  <si>
    <t xml:space="preserve">Salas vsk. asistenta palīgs                                                                    </t>
  </si>
  <si>
    <r>
      <t xml:space="preserve">Eiropas SF projekts </t>
    </r>
    <r>
      <rPr>
        <sz val="13"/>
        <color indexed="8"/>
        <rFont val="Calibri"/>
        <family val="2"/>
      </rPr>
      <t>Nr.3APSD-1500-2012</t>
    </r>
    <r>
      <rPr>
        <sz val="14"/>
        <color indexed="8"/>
        <rFont val="Calibri"/>
        <family val="2"/>
      </rPr>
      <t xml:space="preserve">                 (</t>
    </r>
    <r>
      <rPr>
        <i/>
        <sz val="14"/>
        <color indexed="8"/>
        <rFont val="Calibri"/>
        <family val="2"/>
      </rPr>
      <t>Bezdarbnieki)</t>
    </r>
  </si>
  <si>
    <t xml:space="preserve">Atbalsts kultūras un sporta pasākumiem                                                            </t>
  </si>
  <si>
    <t xml:space="preserve">Jaunieša biznesa ideju konkurss Salas novadā "JAUNIETIS ATNĀCIS UZ LAUKIEM"                        </t>
  </si>
  <si>
    <t>315/5527</t>
  </si>
  <si>
    <r>
      <t xml:space="preserve">Apstiprināts budžets                      KOPĀ                                            </t>
    </r>
    <r>
      <rPr>
        <b/>
        <i/>
        <sz val="12"/>
        <color indexed="8"/>
        <rFont val="Calibri"/>
        <family val="2"/>
      </rPr>
      <t>(euro)</t>
    </r>
  </si>
  <si>
    <t>PIELIKUMS Nr.1</t>
  </si>
  <si>
    <t>"Salas novada pašvaldības 2018.gada budžets"</t>
  </si>
  <si>
    <t xml:space="preserve">PROJEKTS DI                                     Sociālie pakalpojumu (Soc.dienesta pārziņā)                               "ATVER SIRDI ZEMGALĒ"                                 </t>
  </si>
  <si>
    <r>
      <t xml:space="preserve">PROJEKTS </t>
    </r>
    <r>
      <rPr>
        <b/>
        <sz val="12"/>
        <color indexed="8"/>
        <rFont val="Calibri"/>
        <family val="2"/>
      </rPr>
      <t xml:space="preserve"> ESF </t>
    </r>
    <r>
      <rPr>
        <sz val="12"/>
        <color indexed="8"/>
        <rFont val="Calibri"/>
        <family val="2"/>
      </rPr>
      <t xml:space="preserve">                                        SAM 9.2.4.2 "VIETĒJĀS SABIEDRĪBAS VESELĪBAS VEICINĀŠANAS PASĀKUMI"                     </t>
    </r>
  </si>
  <si>
    <r>
      <t xml:space="preserve">ELFLA                                                     </t>
    </r>
    <r>
      <rPr>
        <b/>
        <sz val="12"/>
        <color indexed="8"/>
        <rFont val="Calibri"/>
        <family val="2"/>
      </rPr>
      <t xml:space="preserve">LEADER PROJEKTU </t>
    </r>
    <r>
      <rPr>
        <sz val="12"/>
        <color indexed="8"/>
        <rFont val="Calibri"/>
        <family val="2"/>
      </rPr>
      <t xml:space="preserve">                                      </t>
    </r>
    <r>
      <rPr>
        <b/>
        <sz val="12"/>
        <color indexed="8"/>
        <rFont val="Calibri"/>
        <family val="2"/>
      </rPr>
      <t xml:space="preserve">    </t>
    </r>
    <r>
      <rPr>
        <sz val="12"/>
        <color indexed="8"/>
        <rFont val="Calibri"/>
        <family val="2"/>
      </rPr>
      <t xml:space="preserve">                               LĪDZFINANSĒJUMS                   </t>
    </r>
  </si>
  <si>
    <r>
      <t xml:space="preserve">PROJEKTS  </t>
    </r>
    <r>
      <rPr>
        <b/>
        <sz val="12"/>
        <color indexed="8"/>
        <rFont val="Calibri"/>
        <family val="2"/>
      </rPr>
      <t xml:space="preserve">INTERREG  V-A </t>
    </r>
    <r>
      <rPr>
        <sz val="12"/>
        <color indexed="8"/>
        <rFont val="Calibri"/>
        <family val="2"/>
      </rPr>
      <t xml:space="preserve">                                          </t>
    </r>
    <r>
      <rPr>
        <b/>
        <sz val="12"/>
        <color indexed="8"/>
        <rFont val="Calibri"/>
        <family val="2"/>
      </rPr>
      <t xml:space="preserve">LT-LV  </t>
    </r>
    <r>
      <rPr>
        <sz val="12"/>
        <color indexed="8"/>
        <rFont val="Calibri"/>
        <family val="2"/>
      </rPr>
      <t xml:space="preserve">"CEĻO GUDRI, APCEĻO LIETUVU UN LATVIJU"                        </t>
    </r>
  </si>
  <si>
    <r>
      <t xml:space="preserve">PROJEKTS  </t>
    </r>
    <r>
      <rPr>
        <b/>
        <sz val="12"/>
        <color indexed="8"/>
        <rFont val="Calibri"/>
        <family val="2"/>
      </rPr>
      <t xml:space="preserve">ELFLA </t>
    </r>
    <r>
      <rPr>
        <sz val="12"/>
        <color indexed="8"/>
        <rFont val="Calibri"/>
        <family val="2"/>
      </rPr>
      <t xml:space="preserve">                               "PIEMIŅAS VIETAS IZVEIDE Biržos brīvības cīnītājiem"      </t>
    </r>
  </si>
  <si>
    <r>
      <t xml:space="preserve">PROJEKTS </t>
    </r>
    <r>
      <rPr>
        <b/>
        <sz val="12"/>
        <color indexed="8"/>
        <rFont val="Calibri"/>
        <family val="2"/>
      </rPr>
      <t xml:space="preserve">ELFLA  </t>
    </r>
    <r>
      <rPr>
        <sz val="12"/>
        <color indexed="8"/>
        <rFont val="Calibri"/>
        <family val="2"/>
      </rPr>
      <t xml:space="preserve">"SALAS NOVADA GRANTS CEĻU PĀRBŪVE x 2          </t>
    </r>
  </si>
  <si>
    <r>
      <t>PROJEKTS</t>
    </r>
    <r>
      <rPr>
        <b/>
        <sz val="12"/>
        <color indexed="8"/>
        <rFont val="Calibri"/>
        <family val="2"/>
      </rPr>
      <t xml:space="preserve">  LV-LT-BY</t>
    </r>
    <r>
      <rPr>
        <sz val="12"/>
        <color indexed="8"/>
        <rFont val="Calibri"/>
        <family val="2"/>
      </rPr>
      <t xml:space="preserve"> "VESELĪGA DZĪVESVEIDA VEICINĀŠANA MAZAISARGĀTO GRUPU VAJADZĪBĀM VEICINOT INTEGRĀCIJAS IESPĒJAS"                     </t>
    </r>
    <r>
      <rPr>
        <i/>
        <sz val="12"/>
        <color indexed="8"/>
        <rFont val="Calibri"/>
        <family val="2"/>
      </rPr>
      <t xml:space="preserve">           </t>
    </r>
    <r>
      <rPr>
        <b/>
        <i/>
        <sz val="12"/>
        <color indexed="8"/>
        <rFont val="Calibri"/>
        <family val="2"/>
      </rPr>
      <t xml:space="preserve">          </t>
    </r>
    <r>
      <rPr>
        <sz val="12"/>
        <color indexed="8"/>
        <rFont val="Calibri"/>
        <family val="2"/>
      </rPr>
      <t xml:space="preserve">       </t>
    </r>
  </si>
  <si>
    <r>
      <t xml:space="preserve">PROJEKTS </t>
    </r>
    <r>
      <rPr>
        <b/>
        <sz val="12"/>
        <color indexed="8"/>
        <rFont val="Calibri"/>
        <family val="2"/>
      </rPr>
      <t xml:space="preserve">LV-LT-BY  </t>
    </r>
    <r>
      <rPr>
        <sz val="12"/>
        <color indexed="8"/>
        <rFont val="Calibri"/>
        <family val="2"/>
      </rPr>
      <t xml:space="preserve">                 "MAZAIZSARGĀTO GRUPU INTEGRĀCIJAS IESPĒJAS"                                                   TP izstrāde</t>
    </r>
    <r>
      <rPr>
        <sz val="12"/>
        <color indexed="8"/>
        <rFont val="Calibri"/>
        <family val="2"/>
      </rPr>
      <t xml:space="preserve"> (Līkumu muiža)                           </t>
    </r>
  </si>
  <si>
    <r>
      <t xml:space="preserve"> PROJEKTS </t>
    </r>
    <r>
      <rPr>
        <b/>
        <sz val="12"/>
        <color indexed="8"/>
        <rFont val="Calibri"/>
        <family val="2"/>
      </rPr>
      <t>ESF (DI)</t>
    </r>
    <r>
      <rPr>
        <sz val="12"/>
        <color indexed="8"/>
        <rFont val="Calibri"/>
        <family val="2"/>
      </rPr>
      <t xml:space="preserve">                            SAM 9.2.2.1                                     "ATVER SIRDI ZEMGALĒ"                                 TP izstrāde (Podvāzes 7)                                               </t>
    </r>
  </si>
  <si>
    <t>PIELIKUMS Nr.2</t>
  </si>
  <si>
    <t>"Salas novada pašvaldības 2018. gada budžets"</t>
  </si>
  <si>
    <r>
      <t xml:space="preserve">Apstiprināts budžets                      </t>
    </r>
    <r>
      <rPr>
        <i/>
        <sz val="11"/>
        <color indexed="8"/>
        <rFont val="Calibri"/>
        <family val="2"/>
      </rPr>
      <t>(euro)</t>
    </r>
  </si>
  <si>
    <t>Budžeta līdzekļu atlikums uz 01.01.2018.:</t>
  </si>
  <si>
    <t>Budžeta līdzekļu atlikums uz 01.01.2019.:</t>
  </si>
  <si>
    <t>IEŅĒMUMI KOPĀ:</t>
  </si>
  <si>
    <t>KOPĀ:</t>
  </si>
  <si>
    <t>2018.gada 25.janvāra saistošajiem noteikumiem Nr.2018/1</t>
  </si>
  <si>
    <t xml:space="preserve">2018. gada 25. janvāra saistošajiem noteikumiem Nr. 2018/1 </t>
  </si>
  <si>
    <t>Domes priekšsēdētāja /personiskais paraksts/</t>
  </si>
  <si>
    <t>Domes priekšsēdētāja    /personiskais  paraksts/          I.Sproģe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</si>
</sst>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-[$€-2]\ * #,##0.00_-;\-[$€-2]\ * #,##0.00_-;_-[$€-2]\ * &quot;-&quot;??_-;_-@_-"/>
    <numFmt numFmtId="176" formatCode="_-[$€-2]\ * #,##0.000_-;\-[$€-2]\ * #,##0.000_-;_-[$€-2]\ * &quot;-&quot;??_-;_-@_-"/>
    <numFmt numFmtId="177" formatCode="_-[$€-2]\ * #,##0.0_-;\-[$€-2]\ * #,##0.0_-;_-[$€-2]\ * &quot;-&quot;??_-;_-@_-"/>
    <numFmt numFmtId="178" formatCode="_-[$€-2]\ * #,##0_-;\-[$€-2]\ * #,##0_-;_-[$€-2]\ * &quot;-&quot;??_-;_-@_-"/>
    <numFmt numFmtId="179" formatCode="#,##0.0"/>
    <numFmt numFmtId="180" formatCode="#,##0_ ;\-#,##0\ "/>
  </numFmts>
  <fonts count="94">
    <font>
      <sz val="11"/>
      <color theme="1"/>
      <name val="Palatino Linotype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3"/>
      <color indexed="8"/>
      <name val="Calibri"/>
      <family val="2"/>
    </font>
    <font>
      <b/>
      <sz val="16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6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4"/>
      <color indexed="8"/>
      <name val="Calibri"/>
      <family val="2"/>
    </font>
    <font>
      <i/>
      <sz val="14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Calibri"/>
      <family val="2"/>
    </font>
    <font>
      <sz val="11"/>
      <color indexed="8"/>
      <name val="Palatino Linotype"/>
      <family val="2"/>
    </font>
    <font>
      <sz val="11"/>
      <color indexed="9"/>
      <name val="Palatino Linotype"/>
      <family val="2"/>
    </font>
    <font>
      <b/>
      <sz val="11"/>
      <color indexed="52"/>
      <name val="Palatino Linotype"/>
      <family val="2"/>
    </font>
    <font>
      <sz val="11"/>
      <color indexed="10"/>
      <name val="Palatino Linotype"/>
      <family val="2"/>
    </font>
    <font>
      <sz val="11"/>
      <color indexed="62"/>
      <name val="Palatino Linotype"/>
      <family val="2"/>
    </font>
    <font>
      <b/>
      <sz val="11"/>
      <color indexed="63"/>
      <name val="Palatino Linotype"/>
      <family val="2"/>
    </font>
    <font>
      <b/>
      <sz val="11"/>
      <color indexed="8"/>
      <name val="Palatino Linotype"/>
      <family val="2"/>
    </font>
    <font>
      <sz val="11"/>
      <color indexed="17"/>
      <name val="Palatino Linotype"/>
      <family val="2"/>
    </font>
    <font>
      <sz val="11"/>
      <color indexed="60"/>
      <name val="Palatino Linotype"/>
      <family val="2"/>
    </font>
    <font>
      <b/>
      <sz val="18"/>
      <color indexed="62"/>
      <name val="Palatino Linotype"/>
      <family val="2"/>
    </font>
    <font>
      <i/>
      <sz val="11"/>
      <color indexed="23"/>
      <name val="Palatino Linotype"/>
      <family val="2"/>
    </font>
    <font>
      <b/>
      <sz val="11"/>
      <color indexed="9"/>
      <name val="Palatino Linotype"/>
      <family val="2"/>
    </font>
    <font>
      <sz val="11"/>
      <color indexed="52"/>
      <name val="Palatino Linotype"/>
      <family val="2"/>
    </font>
    <font>
      <sz val="11"/>
      <color indexed="20"/>
      <name val="Palatino Linotype"/>
      <family val="2"/>
    </font>
    <font>
      <b/>
      <sz val="15"/>
      <color indexed="62"/>
      <name val="Palatino Linotype"/>
      <family val="2"/>
    </font>
    <font>
      <b/>
      <sz val="13"/>
      <color indexed="62"/>
      <name val="Palatino Linotype"/>
      <family val="2"/>
    </font>
    <font>
      <b/>
      <sz val="11"/>
      <color indexed="62"/>
      <name val="Palatino Linotype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Palatino Linotype"/>
      <family val="2"/>
    </font>
    <font>
      <b/>
      <sz val="11"/>
      <color rgb="FFFA7D00"/>
      <name val="Palatino Linotype"/>
      <family val="2"/>
    </font>
    <font>
      <sz val="11"/>
      <color rgb="FFFF0000"/>
      <name val="Palatino Linotype"/>
      <family val="2"/>
    </font>
    <font>
      <sz val="11"/>
      <color rgb="FF3F3F76"/>
      <name val="Palatino Linotype"/>
      <family val="2"/>
    </font>
    <font>
      <b/>
      <sz val="11"/>
      <color rgb="FF3F3F3F"/>
      <name val="Palatino Linotype"/>
      <family val="2"/>
    </font>
    <font>
      <b/>
      <sz val="11"/>
      <color theme="1"/>
      <name val="Palatino Linotype"/>
      <family val="2"/>
    </font>
    <font>
      <sz val="11"/>
      <color rgb="FF006100"/>
      <name val="Palatino Linotype"/>
      <family val="2"/>
    </font>
    <font>
      <sz val="11"/>
      <color rgb="FF9C6500"/>
      <name val="Palatino Linotype"/>
      <family val="2"/>
    </font>
    <font>
      <b/>
      <sz val="18"/>
      <color theme="3"/>
      <name val="Palatino Linotype"/>
      <family val="2"/>
    </font>
    <font>
      <i/>
      <sz val="11"/>
      <color rgb="FF7F7F7F"/>
      <name val="Palatino Linotype"/>
      <family val="2"/>
    </font>
    <font>
      <b/>
      <sz val="11"/>
      <color theme="0"/>
      <name val="Palatino Linotype"/>
      <family val="2"/>
    </font>
    <font>
      <sz val="11"/>
      <color rgb="FFFA7D00"/>
      <name val="Palatino Linotype"/>
      <family val="2"/>
    </font>
    <font>
      <sz val="11"/>
      <color rgb="FF9C0006"/>
      <name val="Palatino Linotype"/>
      <family val="2"/>
    </font>
    <font>
      <b/>
      <sz val="15"/>
      <color theme="3"/>
      <name val="Palatino Linotype"/>
      <family val="2"/>
    </font>
    <font>
      <b/>
      <sz val="13"/>
      <color theme="3"/>
      <name val="Palatino Linotype"/>
      <family val="2"/>
    </font>
    <font>
      <b/>
      <sz val="11"/>
      <color theme="3"/>
      <name val="Palatino Linotype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i/>
      <sz val="11"/>
      <color theme="1"/>
      <name val="Calibri"/>
      <family val="2"/>
    </font>
    <font>
      <sz val="11"/>
      <color rgb="FF00B050"/>
      <name val="Calibri"/>
      <family val="2"/>
    </font>
    <font>
      <b/>
      <sz val="16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8"/>
      <name val="Palatino Linotyp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FFCFD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21" borderId="1" applyNumberFormat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4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7" fillId="0" borderId="6" applyNumberFormat="0" applyFill="0" applyAlignment="0" applyProtection="0"/>
    <xf numFmtId="0" fontId="6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72" fillId="0" borderId="10" xfId="0" applyFont="1" applyFill="1" applyBorder="1" applyAlignment="1">
      <alignment vertical="top" wrapText="1"/>
    </xf>
    <xf numFmtId="0" fontId="73" fillId="0" borderId="10" xfId="0" applyFont="1" applyFill="1" applyBorder="1" applyAlignment="1">
      <alignment vertical="top" wrapText="1"/>
    </xf>
    <xf numFmtId="0" fontId="72" fillId="0" borderId="10" xfId="0" applyFont="1" applyFill="1" applyBorder="1" applyAlignment="1">
      <alignment vertical="top"/>
    </xf>
    <xf numFmtId="0" fontId="72" fillId="0" borderId="10" xfId="0" applyFont="1" applyFill="1" applyBorder="1" applyAlignment="1">
      <alignment horizontal="left" vertical="top"/>
    </xf>
    <xf numFmtId="0" fontId="73" fillId="0" borderId="10" xfId="0" applyFont="1" applyFill="1" applyBorder="1" applyAlignment="1">
      <alignment vertical="top"/>
    </xf>
    <xf numFmtId="0" fontId="74" fillId="0" borderId="10" xfId="0" applyFont="1" applyFill="1" applyBorder="1" applyAlignment="1">
      <alignment vertical="top"/>
    </xf>
    <xf numFmtId="0" fontId="72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2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3" fontId="72" fillId="0" borderId="0" xfId="0" applyNumberFormat="1" applyFont="1" applyAlignment="1">
      <alignment/>
    </xf>
    <xf numFmtId="3" fontId="5" fillId="33" borderId="10" xfId="0" applyNumberFormat="1" applyFont="1" applyFill="1" applyBorder="1" applyAlignment="1">
      <alignment vertical="top"/>
    </xf>
    <xf numFmtId="0" fontId="72" fillId="0" borderId="0" xfId="0" applyFont="1" applyAlignment="1">
      <alignment vertical="top"/>
    </xf>
    <xf numFmtId="3" fontId="72" fillId="33" borderId="10" xfId="0" applyNumberFormat="1" applyFont="1" applyFill="1" applyBorder="1" applyAlignment="1">
      <alignment vertical="top"/>
    </xf>
    <xf numFmtId="3" fontId="7" fillId="33" borderId="10" xfId="0" applyNumberFormat="1" applyFont="1" applyFill="1" applyBorder="1" applyAlignment="1">
      <alignment vertical="top"/>
    </xf>
    <xf numFmtId="3" fontId="73" fillId="33" borderId="10" xfId="0" applyNumberFormat="1" applyFont="1" applyFill="1" applyBorder="1" applyAlignment="1">
      <alignment vertical="top"/>
    </xf>
    <xf numFmtId="3" fontId="72" fillId="33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73" fillId="0" borderId="0" xfId="0" applyFont="1" applyAlignment="1">
      <alignment horizontal="right"/>
    </xf>
    <xf numFmtId="3" fontId="76" fillId="0" borderId="0" xfId="0" applyNumberFormat="1" applyFont="1" applyAlignment="1">
      <alignment horizontal="left"/>
    </xf>
    <xf numFmtId="3" fontId="77" fillId="0" borderId="0" xfId="0" applyNumberFormat="1" applyFont="1" applyAlignment="1">
      <alignment/>
    </xf>
    <xf numFmtId="3" fontId="78" fillId="33" borderId="10" xfId="0" applyNumberFormat="1" applyFont="1" applyFill="1" applyBorder="1" applyAlignment="1">
      <alignment vertical="top"/>
    </xf>
    <xf numFmtId="3" fontId="8" fillId="33" borderId="10" xfId="0" applyNumberFormat="1" applyFont="1" applyFill="1" applyBorder="1" applyAlignment="1">
      <alignment vertical="top"/>
    </xf>
    <xf numFmtId="0" fontId="75" fillId="0" borderId="0" xfId="0" applyFont="1" applyFill="1" applyAlignment="1">
      <alignment horizontal="right"/>
    </xf>
    <xf numFmtId="0" fontId="73" fillId="0" borderId="0" xfId="0" applyFont="1" applyFill="1" applyAlignment="1">
      <alignment/>
    </xf>
    <xf numFmtId="0" fontId="79" fillId="0" borderId="0" xfId="0" applyFont="1" applyFill="1" applyBorder="1" applyAlignment="1">
      <alignment horizontal="right"/>
    </xf>
    <xf numFmtId="3" fontId="79" fillId="0" borderId="0" xfId="0" applyNumberFormat="1" applyFont="1" applyFill="1" applyBorder="1" applyAlignment="1">
      <alignment horizontal="right"/>
    </xf>
    <xf numFmtId="0" fontId="79" fillId="0" borderId="0" xfId="0" applyFont="1" applyFill="1" applyBorder="1" applyAlignment="1">
      <alignment/>
    </xf>
    <xf numFmtId="0" fontId="79" fillId="0" borderId="0" xfId="0" applyFont="1" applyFill="1" applyAlignment="1">
      <alignment/>
    </xf>
    <xf numFmtId="3" fontId="80" fillId="0" borderId="0" xfId="0" applyNumberFormat="1" applyFont="1" applyFill="1" applyAlignment="1">
      <alignment horizontal="right"/>
    </xf>
    <xf numFmtId="3" fontId="81" fillId="0" borderId="0" xfId="0" applyNumberFormat="1" applyFont="1" applyFill="1" applyAlignment="1">
      <alignment horizontal="right"/>
    </xf>
    <xf numFmtId="3" fontId="82" fillId="0" borderId="0" xfId="0" applyNumberFormat="1" applyFont="1" applyFill="1" applyAlignment="1">
      <alignment horizontal="right"/>
    </xf>
    <xf numFmtId="3" fontId="72" fillId="0" borderId="0" xfId="0" applyNumberFormat="1" applyFont="1" applyFill="1" applyAlignment="1">
      <alignment horizontal="right"/>
    </xf>
    <xf numFmtId="3" fontId="72" fillId="0" borderId="0" xfId="0" applyNumberFormat="1" applyFont="1" applyFill="1" applyBorder="1" applyAlignment="1">
      <alignment horizontal="right"/>
    </xf>
    <xf numFmtId="3" fontId="72" fillId="0" borderId="0" xfId="0" applyNumberFormat="1" applyFont="1" applyFill="1" applyBorder="1" applyAlignment="1">
      <alignment horizontal="right" wrapText="1"/>
    </xf>
    <xf numFmtId="3" fontId="83" fillId="0" borderId="0" xfId="0" applyNumberFormat="1" applyFont="1" applyFill="1" applyAlignment="1">
      <alignment horizontal="right"/>
    </xf>
    <xf numFmtId="3" fontId="84" fillId="0" borderId="0" xfId="0" applyNumberFormat="1" applyFont="1" applyFill="1" applyAlignment="1">
      <alignment horizontal="right"/>
    </xf>
    <xf numFmtId="3" fontId="73" fillId="0" borderId="0" xfId="0" applyNumberFormat="1" applyFont="1" applyFill="1" applyAlignment="1">
      <alignment horizontal="right"/>
    </xf>
    <xf numFmtId="0" fontId="76" fillId="0" borderId="0" xfId="0" applyFont="1" applyFill="1" applyAlignment="1">
      <alignment/>
    </xf>
    <xf numFmtId="0" fontId="75" fillId="0" borderId="10" xfId="0" applyFont="1" applyFill="1" applyBorder="1" applyAlignment="1">
      <alignment horizontal="center" vertical="center" wrapText="1"/>
    </xf>
    <xf numFmtId="3" fontId="83" fillId="33" borderId="10" xfId="0" applyNumberFormat="1" applyFont="1" applyFill="1" applyBorder="1" applyAlignment="1">
      <alignment vertical="top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3" fillId="0" borderId="0" xfId="0" applyFont="1" applyAlignment="1">
      <alignment/>
    </xf>
    <xf numFmtId="0" fontId="74" fillId="0" borderId="0" xfId="0" applyFont="1" applyFill="1" applyBorder="1" applyAlignment="1">
      <alignment vertical="center"/>
    </xf>
    <xf numFmtId="3" fontId="85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86" fillId="0" borderId="0" xfId="0" applyFont="1" applyFill="1" applyAlignment="1">
      <alignment/>
    </xf>
    <xf numFmtId="3" fontId="87" fillId="0" borderId="10" xfId="0" applyNumberFormat="1" applyFont="1" applyFill="1" applyBorder="1" applyAlignment="1">
      <alignment vertical="top"/>
    </xf>
    <xf numFmtId="3" fontId="86" fillId="0" borderId="0" xfId="0" applyNumberFormat="1" applyFont="1" applyFill="1" applyBorder="1" applyAlignment="1">
      <alignment/>
    </xf>
    <xf numFmtId="3" fontId="86" fillId="0" borderId="0" xfId="0" applyNumberFormat="1" applyFont="1" applyFill="1" applyAlignment="1">
      <alignment horizontal="right"/>
    </xf>
    <xf numFmtId="3" fontId="87" fillId="0" borderId="0" xfId="0" applyNumberFormat="1" applyFont="1" applyFill="1" applyAlignment="1">
      <alignment horizontal="right"/>
    </xf>
    <xf numFmtId="0" fontId="88" fillId="0" borderId="10" xfId="0" applyFont="1" applyFill="1" applyBorder="1" applyAlignment="1">
      <alignment vertical="top"/>
    </xf>
    <xf numFmtId="0" fontId="79" fillId="0" borderId="0" xfId="0" applyFont="1" applyFill="1" applyAlignment="1">
      <alignment vertical="top"/>
    </xf>
    <xf numFmtId="3" fontId="72" fillId="33" borderId="10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right" vertical="top"/>
    </xf>
    <xf numFmtId="0" fontId="83" fillId="33" borderId="10" xfId="0" applyFont="1" applyFill="1" applyBorder="1" applyAlignment="1">
      <alignment vertical="top"/>
    </xf>
    <xf numFmtId="0" fontId="87" fillId="0" borderId="0" xfId="0" applyFont="1" applyFill="1" applyBorder="1" applyAlignment="1">
      <alignment vertical="center"/>
    </xf>
    <xf numFmtId="0" fontId="7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72" fillId="33" borderId="11" xfId="0" applyNumberFormat="1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vertical="top"/>
    </xf>
    <xf numFmtId="0" fontId="72" fillId="0" borderId="12" xfId="0" applyFont="1" applyFill="1" applyBorder="1" applyAlignment="1">
      <alignment vertical="top" wrapText="1"/>
    </xf>
    <xf numFmtId="0" fontId="75" fillId="0" borderId="13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3" fillId="0" borderId="0" xfId="0" applyFont="1" applyFill="1" applyAlignment="1">
      <alignment/>
    </xf>
    <xf numFmtId="3" fontId="74" fillId="33" borderId="10" xfId="0" applyNumberFormat="1" applyFont="1" applyFill="1" applyBorder="1" applyAlignment="1">
      <alignment horizontal="center" vertical="center" wrapText="1"/>
    </xf>
    <xf numFmtId="0" fontId="90" fillId="0" borderId="0" xfId="0" applyFont="1" applyAlignment="1">
      <alignment/>
    </xf>
    <xf numFmtId="0" fontId="88" fillId="0" borderId="10" xfId="0" applyFont="1" applyFill="1" applyBorder="1" applyAlignment="1">
      <alignment horizontal="right" vertical="top"/>
    </xf>
    <xf numFmtId="0" fontId="79" fillId="0" borderId="10" xfId="0" applyFont="1" applyFill="1" applyBorder="1" applyAlignment="1">
      <alignment horizontal="left" vertical="top" wrapText="1" shrinkToFit="1"/>
    </xf>
    <xf numFmtId="0" fontId="79" fillId="0" borderId="10" xfId="0" applyFont="1" applyFill="1" applyBorder="1" applyAlignment="1">
      <alignment horizontal="right" vertical="top"/>
    </xf>
    <xf numFmtId="0" fontId="79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3" fontId="86" fillId="0" borderId="10" xfId="0" applyNumberFormat="1" applyFont="1" applyFill="1" applyBorder="1" applyAlignment="1">
      <alignment vertical="top" wrapText="1"/>
    </xf>
    <xf numFmtId="3" fontId="23" fillId="0" borderId="10" xfId="0" applyNumberFormat="1" applyFont="1" applyFill="1" applyBorder="1" applyAlignment="1">
      <alignment vertical="top" wrapText="1"/>
    </xf>
    <xf numFmtId="0" fontId="86" fillId="0" borderId="10" xfId="0" applyFont="1" applyFill="1" applyBorder="1" applyAlignment="1">
      <alignment vertical="top"/>
    </xf>
    <xf numFmtId="3" fontId="86" fillId="0" borderId="10" xfId="0" applyNumberFormat="1" applyFont="1" applyFill="1" applyBorder="1" applyAlignment="1">
      <alignment vertical="top"/>
    </xf>
    <xf numFmtId="3" fontId="86" fillId="0" borderId="10" xfId="0" applyNumberFormat="1" applyFont="1" applyFill="1" applyBorder="1" applyAlignment="1">
      <alignment horizontal="right" vertical="top" wrapText="1"/>
    </xf>
    <xf numFmtId="0" fontId="86" fillId="0" borderId="10" xfId="0" applyFont="1" applyFill="1" applyBorder="1" applyAlignment="1">
      <alignment horizontal="right" vertical="top"/>
    </xf>
    <xf numFmtId="3" fontId="23" fillId="0" borderId="10" xfId="0" applyNumberFormat="1" applyFont="1" applyFill="1" applyBorder="1" applyAlignment="1">
      <alignment horizontal="right" vertical="top" wrapText="1"/>
    </xf>
    <xf numFmtId="3" fontId="23" fillId="0" borderId="10" xfId="0" applyNumberFormat="1" applyFont="1" applyFill="1" applyBorder="1" applyAlignment="1">
      <alignment vertical="top"/>
    </xf>
    <xf numFmtId="3" fontId="86" fillId="0" borderId="10" xfId="0" applyNumberFormat="1" applyFont="1" applyFill="1" applyBorder="1" applyAlignment="1">
      <alignment horizontal="right" vertical="top"/>
    </xf>
    <xf numFmtId="3" fontId="87" fillId="0" borderId="10" xfId="0" applyNumberFormat="1" applyFont="1" applyFill="1" applyBorder="1" applyAlignment="1">
      <alignment horizontal="right" vertical="top"/>
    </xf>
    <xf numFmtId="0" fontId="87" fillId="0" borderId="10" xfId="0" applyFont="1" applyFill="1" applyBorder="1" applyAlignment="1">
      <alignment horizontal="right" vertical="top"/>
    </xf>
    <xf numFmtId="0" fontId="87" fillId="0" borderId="10" xfId="0" applyFont="1" applyFill="1" applyBorder="1" applyAlignment="1">
      <alignment vertical="top"/>
    </xf>
    <xf numFmtId="0" fontId="74" fillId="0" borderId="0" xfId="0" applyFont="1" applyFill="1" applyAlignment="1">
      <alignment/>
    </xf>
    <xf numFmtId="0" fontId="88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right"/>
    </xf>
    <xf numFmtId="0" fontId="74" fillId="0" borderId="0" xfId="0" applyFont="1" applyFill="1" applyAlignment="1">
      <alignment horizontal="right"/>
    </xf>
    <xf numFmtId="3" fontId="73" fillId="0" borderId="0" xfId="0" applyNumberFormat="1" applyFont="1" applyFill="1" applyBorder="1" applyAlignment="1">
      <alignment horizontal="right" wrapText="1"/>
    </xf>
    <xf numFmtId="0" fontId="83" fillId="0" borderId="10" xfId="0" applyFont="1" applyFill="1" applyBorder="1" applyAlignment="1">
      <alignment horizontal="right" vertical="top" wrapText="1"/>
    </xf>
    <xf numFmtId="0" fontId="73" fillId="0" borderId="10" xfId="0" applyFont="1" applyFill="1" applyBorder="1" applyAlignment="1">
      <alignment horizontal="right" vertical="top" wrapText="1"/>
    </xf>
    <xf numFmtId="0" fontId="74" fillId="0" borderId="10" xfId="0" applyFont="1" applyFill="1" applyBorder="1" applyAlignment="1">
      <alignment horizontal="right" vertical="top" wrapText="1"/>
    </xf>
    <xf numFmtId="3" fontId="74" fillId="33" borderId="10" xfId="0" applyNumberFormat="1" applyFont="1" applyFill="1" applyBorder="1" applyAlignment="1">
      <alignment vertical="top"/>
    </xf>
    <xf numFmtId="0" fontId="74" fillId="0" borderId="0" xfId="0" applyFont="1" applyAlignment="1">
      <alignment vertical="top"/>
    </xf>
    <xf numFmtId="0" fontId="78" fillId="0" borderId="10" xfId="0" applyFont="1" applyFill="1" applyBorder="1" applyAlignment="1">
      <alignment horizontal="right" vertical="top" wrapText="1"/>
    </xf>
    <xf numFmtId="3" fontId="86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0" fontId="87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right" vertical="top"/>
    </xf>
    <xf numFmtId="0" fontId="88" fillId="0" borderId="10" xfId="0" applyFont="1" applyFill="1" applyBorder="1" applyAlignment="1">
      <alignment horizontal="right" vertical="top"/>
    </xf>
    <xf numFmtId="0" fontId="88" fillId="0" borderId="10" xfId="0" applyFont="1" applyFill="1" applyBorder="1" applyAlignment="1">
      <alignment horizontal="center" vertical="center" textRotation="90" wrapText="1"/>
    </xf>
    <xf numFmtId="0" fontId="79" fillId="0" borderId="15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91" fillId="0" borderId="0" xfId="0" applyFont="1" applyFill="1" applyAlignment="1">
      <alignment horizontal="right"/>
    </xf>
    <xf numFmtId="0" fontId="92" fillId="0" borderId="0" xfId="0" applyFont="1" applyFill="1" applyAlignment="1">
      <alignment horizontal="right"/>
    </xf>
    <xf numFmtId="0" fontId="72" fillId="0" borderId="16" xfId="0" applyFont="1" applyFill="1" applyBorder="1" applyAlignment="1">
      <alignment horizontal="center"/>
    </xf>
    <xf numFmtId="0" fontId="72" fillId="0" borderId="14" xfId="0" applyFont="1" applyFill="1" applyBorder="1" applyAlignment="1">
      <alignment horizontal="center"/>
    </xf>
    <xf numFmtId="0" fontId="9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72" fillId="0" borderId="0" xfId="0" applyFont="1" applyAlignment="1">
      <alignment horizontal="center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rasts 2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Negaiss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2"/>
  <sheetViews>
    <sheetView view="pageBreakPreview" zoomScale="85" zoomScaleNormal="85" zoomScaleSheetLayoutView="85" workbookViewId="0" topLeftCell="AO1">
      <selection activeCell="AQ29" sqref="AQ29"/>
    </sheetView>
  </sheetViews>
  <sheetFormatPr defaultColWidth="9.00390625" defaultRowHeight="16.5" outlineLevelCol="1"/>
  <cols>
    <col min="1" max="1" width="48.25390625" style="7" customWidth="1"/>
    <col min="2" max="2" width="7.50390625" style="26" bestFit="1" customWidth="1"/>
    <col min="3" max="4" width="14.00390625" style="7" customWidth="1" outlineLevel="1"/>
    <col min="5" max="5" width="14.00390625" style="40" customWidth="1"/>
    <col min="6" max="6" width="14.00390625" style="7" customWidth="1" outlineLevel="1"/>
    <col min="7" max="7" width="15.75390625" style="7" customWidth="1" outlineLevel="1" collapsed="1"/>
    <col min="8" max="8" width="14.00390625" style="7" customWidth="1" outlineLevel="1"/>
    <col min="9" max="11" width="14.50390625" style="7" customWidth="1" outlineLevel="1" collapsed="1"/>
    <col min="12" max="12" width="16.50390625" style="7" customWidth="1" outlineLevel="1"/>
    <col min="13" max="13" width="16.125" style="7" customWidth="1" outlineLevel="1"/>
    <col min="14" max="14" width="7.50390625" style="26" bestFit="1" customWidth="1"/>
    <col min="15" max="15" width="16.50390625" style="7" customWidth="1" outlineLevel="1" collapsed="1"/>
    <col min="16" max="16" width="17.125" style="7" customWidth="1" outlineLevel="1"/>
    <col min="17" max="18" width="14.50390625" style="7" customWidth="1" outlineLevel="1"/>
    <col min="19" max="19" width="16.25390625" style="7" customWidth="1" outlineLevel="1" collapsed="1"/>
    <col min="20" max="20" width="16.50390625" style="7" customWidth="1" outlineLevel="1"/>
    <col min="21" max="21" width="16.375" style="7" customWidth="1" outlineLevel="1"/>
    <col min="22" max="22" width="15.00390625" style="7" customWidth="1" outlineLevel="1" collapsed="1"/>
    <col min="23" max="23" width="15.125" style="7" customWidth="1" outlineLevel="1" collapsed="1"/>
    <col min="24" max="24" width="14.625" style="7" customWidth="1" outlineLevel="1"/>
    <col min="25" max="25" width="15.50390625" style="7" customWidth="1" outlineLevel="1" collapsed="1"/>
    <col min="26" max="26" width="15.50390625" style="7" customWidth="1" outlineLevel="1"/>
    <col min="27" max="27" width="13.375" style="7" customWidth="1" outlineLevel="1" collapsed="1"/>
    <col min="28" max="28" width="7.50390625" style="26" bestFit="1" customWidth="1"/>
    <col min="29" max="29" width="15.125" style="7" customWidth="1" outlineLevel="1" collapsed="1"/>
    <col min="30" max="30" width="13.375" style="7" customWidth="1" outlineLevel="1" collapsed="1"/>
    <col min="31" max="31" width="15.375" style="7" customWidth="1" outlineLevel="1"/>
    <col min="32" max="32" width="13.375" style="7" customWidth="1" outlineLevel="1"/>
    <col min="33" max="33" width="18.375" style="7" customWidth="1"/>
    <col min="34" max="34" width="20.50390625" style="7" customWidth="1" outlineLevel="1" collapsed="1"/>
    <col min="35" max="35" width="18.50390625" style="7" customWidth="1" outlineLevel="1"/>
    <col min="36" max="36" width="22.375" style="7" customWidth="1" outlineLevel="1"/>
    <col min="37" max="38" width="22.375" style="7" customWidth="1"/>
    <col min="39" max="39" width="7.50390625" style="26" customWidth="1"/>
    <col min="40" max="40" width="27.50390625" style="7" customWidth="1"/>
    <col min="41" max="41" width="31.625" style="7" bestFit="1" customWidth="1"/>
    <col min="42" max="42" width="22.375" style="7" customWidth="1"/>
    <col min="43" max="43" width="22.375" style="7" customWidth="1" collapsed="1"/>
    <col min="44" max="44" width="22.375" style="7" customWidth="1"/>
    <col min="45" max="45" width="22.375" style="7" customWidth="1" collapsed="1"/>
    <col min="46" max="46" width="18.25390625" style="7" customWidth="1" collapsed="1"/>
    <col min="47" max="47" width="18.875" style="7" customWidth="1"/>
    <col min="48" max="48" width="15.00390625" style="49" customWidth="1"/>
    <col min="49" max="16384" width="9.00390625" style="7" customWidth="1"/>
  </cols>
  <sheetData>
    <row r="1" spans="1:48" s="8" customFormat="1" ht="21">
      <c r="A1" s="111" t="s">
        <v>116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90"/>
      <c r="AB1" s="90"/>
      <c r="AM1" s="90"/>
      <c r="AV1" s="49"/>
    </row>
    <row r="2" spans="1:48" s="8" customFormat="1" ht="23.25">
      <c r="A2" s="112" t="s">
        <v>124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90"/>
      <c r="AB2" s="90"/>
      <c r="AM2" s="90"/>
      <c r="AV2" s="49"/>
    </row>
    <row r="3" spans="1:48" s="8" customFormat="1" ht="23.25">
      <c r="A3" s="112" t="s">
        <v>117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90"/>
      <c r="AB3" s="90"/>
      <c r="AM3" s="90"/>
      <c r="AV3" s="101"/>
    </row>
    <row r="4" spans="1:48" s="8" customFormat="1" ht="10.5" customHeight="1">
      <c r="A4" s="25"/>
      <c r="B4" s="93"/>
      <c r="C4" s="25"/>
      <c r="D4" s="25"/>
      <c r="E4" s="25"/>
      <c r="F4" s="25"/>
      <c r="G4" s="25"/>
      <c r="H4" s="25"/>
      <c r="N4" s="90"/>
      <c r="AB4" s="90"/>
      <c r="AM4" s="90"/>
      <c r="AV4" s="49"/>
    </row>
    <row r="5" spans="1:48" s="8" customFormat="1" ht="21">
      <c r="A5" s="115" t="s">
        <v>59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N5" s="90"/>
      <c r="AB5" s="90"/>
      <c r="AM5" s="90"/>
      <c r="AV5" s="49"/>
    </row>
    <row r="6" spans="1:48" ht="11.25" customHeight="1">
      <c r="A6" s="2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59"/>
    </row>
    <row r="7" spans="1:48" ht="78.75" customHeight="1">
      <c r="A7" s="113"/>
      <c r="B7" s="106" t="s">
        <v>0</v>
      </c>
      <c r="C7" s="60" t="s">
        <v>71</v>
      </c>
      <c r="D7" s="60" t="s">
        <v>72</v>
      </c>
      <c r="E7" s="107" t="s">
        <v>73</v>
      </c>
      <c r="F7" s="60" t="s">
        <v>74</v>
      </c>
      <c r="G7" s="60" t="s">
        <v>75</v>
      </c>
      <c r="H7" s="60" t="s">
        <v>76</v>
      </c>
      <c r="I7" s="60" t="s">
        <v>77</v>
      </c>
      <c r="J7" s="60" t="s">
        <v>78</v>
      </c>
      <c r="K7" s="60" t="s">
        <v>79</v>
      </c>
      <c r="L7" s="60" t="s">
        <v>80</v>
      </c>
      <c r="M7" s="60" t="s">
        <v>81</v>
      </c>
      <c r="N7" s="106" t="s">
        <v>0</v>
      </c>
      <c r="O7" s="60" t="s">
        <v>82</v>
      </c>
      <c r="P7" s="60" t="s">
        <v>83</v>
      </c>
      <c r="Q7" s="60" t="s">
        <v>84</v>
      </c>
      <c r="R7" s="60" t="s">
        <v>85</v>
      </c>
      <c r="S7" s="60" t="s">
        <v>86</v>
      </c>
      <c r="T7" s="60" t="s">
        <v>87</v>
      </c>
      <c r="U7" s="60" t="s">
        <v>90</v>
      </c>
      <c r="V7" s="61" t="s">
        <v>89</v>
      </c>
      <c r="W7" s="60" t="s">
        <v>88</v>
      </c>
      <c r="X7" s="60" t="s">
        <v>92</v>
      </c>
      <c r="Y7" s="60" t="s">
        <v>91</v>
      </c>
      <c r="Z7" s="60" t="s">
        <v>93</v>
      </c>
      <c r="AA7" s="60" t="s">
        <v>94</v>
      </c>
      <c r="AB7" s="106" t="s">
        <v>0</v>
      </c>
      <c r="AC7" s="60" t="s">
        <v>95</v>
      </c>
      <c r="AD7" s="60" t="s">
        <v>96</v>
      </c>
      <c r="AE7" s="60" t="s">
        <v>97</v>
      </c>
      <c r="AF7" s="60" t="s">
        <v>98</v>
      </c>
      <c r="AG7" s="60" t="s">
        <v>99</v>
      </c>
      <c r="AH7" s="60" t="s">
        <v>100</v>
      </c>
      <c r="AI7" s="60" t="s">
        <v>101</v>
      </c>
      <c r="AJ7" s="41" t="s">
        <v>107</v>
      </c>
      <c r="AK7" s="41" t="s">
        <v>108</v>
      </c>
      <c r="AL7" s="41" t="s">
        <v>115</v>
      </c>
      <c r="AM7" s="106" t="s">
        <v>0</v>
      </c>
      <c r="AN7" s="41" t="s">
        <v>114</v>
      </c>
      <c r="AO7" s="41" t="s">
        <v>113</v>
      </c>
      <c r="AP7" s="41" t="s">
        <v>102</v>
      </c>
      <c r="AQ7" s="41" t="s">
        <v>112</v>
      </c>
      <c r="AR7" s="41" t="s">
        <v>110</v>
      </c>
      <c r="AS7" s="41" t="s">
        <v>111</v>
      </c>
      <c r="AT7" s="109" t="s">
        <v>109</v>
      </c>
      <c r="AU7" s="41" t="s">
        <v>52</v>
      </c>
      <c r="AV7" s="103" t="s">
        <v>69</v>
      </c>
    </row>
    <row r="8" spans="1:48" s="70" customFormat="1" ht="18.75">
      <c r="A8" s="113"/>
      <c r="B8" s="106"/>
      <c r="C8" s="67">
        <v>232</v>
      </c>
      <c r="D8" s="67">
        <v>242</v>
      </c>
      <c r="E8" s="108"/>
      <c r="F8" s="67">
        <v>222</v>
      </c>
      <c r="G8" s="67">
        <v>10</v>
      </c>
      <c r="H8" s="67">
        <v>32</v>
      </c>
      <c r="I8" s="67">
        <v>33</v>
      </c>
      <c r="J8" s="67">
        <v>43</v>
      </c>
      <c r="K8" s="67">
        <v>44</v>
      </c>
      <c r="L8" s="67">
        <v>30</v>
      </c>
      <c r="M8" s="67">
        <v>31</v>
      </c>
      <c r="N8" s="106"/>
      <c r="O8" s="67">
        <v>47</v>
      </c>
      <c r="P8" s="67">
        <v>45</v>
      </c>
      <c r="Q8" s="67">
        <v>73</v>
      </c>
      <c r="R8" s="67">
        <v>21</v>
      </c>
      <c r="S8" s="67">
        <v>552</v>
      </c>
      <c r="T8" s="67">
        <v>551</v>
      </c>
      <c r="U8" s="67">
        <v>62</v>
      </c>
      <c r="V8" s="68">
        <v>79</v>
      </c>
      <c r="W8" s="67">
        <v>40</v>
      </c>
      <c r="X8" s="67">
        <v>74</v>
      </c>
      <c r="Y8" s="67">
        <v>302</v>
      </c>
      <c r="Z8" s="67">
        <v>304</v>
      </c>
      <c r="AA8" s="67">
        <v>17</v>
      </c>
      <c r="AB8" s="106"/>
      <c r="AC8" s="67">
        <v>84</v>
      </c>
      <c r="AD8" s="67">
        <v>10</v>
      </c>
      <c r="AE8" s="67">
        <v>53</v>
      </c>
      <c r="AF8" s="67">
        <v>60</v>
      </c>
      <c r="AG8" s="67">
        <v>75</v>
      </c>
      <c r="AH8" s="67">
        <v>91</v>
      </c>
      <c r="AI8" s="67">
        <v>311</v>
      </c>
      <c r="AJ8" s="69">
        <v>733</v>
      </c>
      <c r="AK8" s="69">
        <v>113</v>
      </c>
      <c r="AL8" s="69">
        <v>5530</v>
      </c>
      <c r="AM8" s="106"/>
      <c r="AN8" s="69"/>
      <c r="AO8" s="69">
        <v>305</v>
      </c>
      <c r="AP8" s="69">
        <v>10</v>
      </c>
      <c r="AQ8" s="69">
        <v>801</v>
      </c>
      <c r="AR8" s="69">
        <v>308</v>
      </c>
      <c r="AS8" s="69" t="s">
        <v>103</v>
      </c>
      <c r="AT8" s="110"/>
      <c r="AU8" s="69">
        <v>5525</v>
      </c>
      <c r="AV8" s="103"/>
    </row>
    <row r="9" spans="1:48" s="8" customFormat="1" ht="30.75" customHeight="1">
      <c r="A9" s="114"/>
      <c r="B9" s="106"/>
      <c r="C9" s="41" t="s">
        <v>42</v>
      </c>
      <c r="D9" s="41" t="s">
        <v>42</v>
      </c>
      <c r="E9" s="41" t="s">
        <v>42</v>
      </c>
      <c r="F9" s="41" t="s">
        <v>42</v>
      </c>
      <c r="G9" s="41" t="s">
        <v>42</v>
      </c>
      <c r="H9" s="41" t="s">
        <v>42</v>
      </c>
      <c r="I9" s="41" t="s">
        <v>42</v>
      </c>
      <c r="J9" s="41" t="s">
        <v>42</v>
      </c>
      <c r="K9" s="41" t="s">
        <v>42</v>
      </c>
      <c r="L9" s="41" t="s">
        <v>42</v>
      </c>
      <c r="M9" s="41" t="s">
        <v>42</v>
      </c>
      <c r="N9" s="106"/>
      <c r="O9" s="41" t="s">
        <v>42</v>
      </c>
      <c r="P9" s="41" t="s">
        <v>42</v>
      </c>
      <c r="Q9" s="41" t="s">
        <v>42</v>
      </c>
      <c r="R9" s="41" t="s">
        <v>42</v>
      </c>
      <c r="S9" s="41" t="s">
        <v>42</v>
      </c>
      <c r="T9" s="41" t="s">
        <v>42</v>
      </c>
      <c r="U9" s="41" t="s">
        <v>42</v>
      </c>
      <c r="V9" s="41" t="s">
        <v>42</v>
      </c>
      <c r="W9" s="41" t="s">
        <v>42</v>
      </c>
      <c r="X9" s="41" t="s">
        <v>42</v>
      </c>
      <c r="Y9" s="41" t="s">
        <v>42</v>
      </c>
      <c r="Z9" s="41" t="s">
        <v>42</v>
      </c>
      <c r="AA9" s="41" t="s">
        <v>42</v>
      </c>
      <c r="AB9" s="106"/>
      <c r="AC9" s="41" t="s">
        <v>42</v>
      </c>
      <c r="AD9" s="41" t="s">
        <v>42</v>
      </c>
      <c r="AE9" s="41" t="s">
        <v>42</v>
      </c>
      <c r="AF9" s="41" t="s">
        <v>42</v>
      </c>
      <c r="AG9" s="41" t="s">
        <v>42</v>
      </c>
      <c r="AH9" s="41" t="s">
        <v>42</v>
      </c>
      <c r="AI9" s="41" t="s">
        <v>42</v>
      </c>
      <c r="AJ9" s="41" t="s">
        <v>42</v>
      </c>
      <c r="AK9" s="41" t="s">
        <v>42</v>
      </c>
      <c r="AL9" s="41" t="s">
        <v>42</v>
      </c>
      <c r="AM9" s="106"/>
      <c r="AN9" s="41" t="s">
        <v>42</v>
      </c>
      <c r="AO9" s="41" t="s">
        <v>42</v>
      </c>
      <c r="AP9" s="41" t="s">
        <v>42</v>
      </c>
      <c r="AQ9" s="41" t="s">
        <v>42</v>
      </c>
      <c r="AR9" s="41" t="s">
        <v>42</v>
      </c>
      <c r="AS9" s="41" t="s">
        <v>42</v>
      </c>
      <c r="AT9" s="41" t="s">
        <v>42</v>
      </c>
      <c r="AU9" s="41" t="s">
        <v>42</v>
      </c>
      <c r="AV9" s="103"/>
    </row>
    <row r="10" spans="1:48" s="55" customFormat="1" ht="37.5">
      <c r="A10" s="74" t="s">
        <v>1</v>
      </c>
      <c r="B10" s="73">
        <v>1100</v>
      </c>
      <c r="C10" s="78">
        <f>204755+26408</f>
        <v>231163</v>
      </c>
      <c r="D10" s="78">
        <f>86273+11752</f>
        <v>98025</v>
      </c>
      <c r="E10" s="79">
        <v>159375</v>
      </c>
      <c r="F10" s="79">
        <f>19670+2893</f>
        <v>22563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987</v>
      </c>
      <c r="M10" s="78">
        <v>0</v>
      </c>
      <c r="N10" s="89">
        <v>1100</v>
      </c>
      <c r="O10" s="78">
        <v>1682</v>
      </c>
      <c r="P10" s="79">
        <v>0</v>
      </c>
      <c r="Q10" s="78">
        <v>0</v>
      </c>
      <c r="R10" s="78">
        <v>0</v>
      </c>
      <c r="S10" s="79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9">
        <v>0</v>
      </c>
      <c r="AA10" s="79">
        <v>5129</v>
      </c>
      <c r="AB10" s="89">
        <v>1100</v>
      </c>
      <c r="AC10" s="78">
        <v>0</v>
      </c>
      <c r="AD10" s="78">
        <v>0</v>
      </c>
      <c r="AE10" s="78">
        <v>0</v>
      </c>
      <c r="AF10" s="78">
        <v>0</v>
      </c>
      <c r="AG10" s="78">
        <v>2327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89">
        <v>1100</v>
      </c>
      <c r="AN10" s="81">
        <v>0</v>
      </c>
      <c r="AO10" s="81">
        <v>0</v>
      </c>
      <c r="AP10" s="81">
        <v>0</v>
      </c>
      <c r="AQ10" s="81">
        <v>0</v>
      </c>
      <c r="AR10" s="81">
        <v>4000</v>
      </c>
      <c r="AS10" s="78">
        <v>0</v>
      </c>
      <c r="AT10" s="78">
        <v>0</v>
      </c>
      <c r="AU10" s="78">
        <v>0</v>
      </c>
      <c r="AV10" s="50">
        <f>SUM(AU10+AT10+AS10+AR10+AQ10+AP10+AO10+AN10+AL10+AK10+AJ10+AI10+AH10+AG10+AF10+AE10+AD10+AC10+AA10+Z10+Y10+X10+W10+V10+U10+T10+S10+R10+Q10+P10+O10+M10+L10+K10+J10+I10+H10+G10+F10+D10+C10)+E10</f>
        <v>525251</v>
      </c>
    </row>
    <row r="11" spans="1:48" s="55" customFormat="1" ht="37.5">
      <c r="A11" s="74" t="s">
        <v>3</v>
      </c>
      <c r="B11" s="73">
        <v>1200</v>
      </c>
      <c r="C11" s="78">
        <f>49325+6361</f>
        <v>55686</v>
      </c>
      <c r="D11" s="78">
        <f>20783+2831</f>
        <v>23614</v>
      </c>
      <c r="E11" s="79">
        <v>38393</v>
      </c>
      <c r="F11" s="79">
        <f>4738+697</f>
        <v>5435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238</v>
      </c>
      <c r="M11" s="78">
        <v>0</v>
      </c>
      <c r="N11" s="89">
        <v>1200</v>
      </c>
      <c r="O11" s="78">
        <v>405</v>
      </c>
      <c r="P11" s="79">
        <v>0</v>
      </c>
      <c r="Q11" s="78">
        <v>0</v>
      </c>
      <c r="R11" s="78">
        <v>0</v>
      </c>
      <c r="S11" s="79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9">
        <v>0</v>
      </c>
      <c r="AA11" s="79">
        <v>1236</v>
      </c>
      <c r="AB11" s="89">
        <v>1200</v>
      </c>
      <c r="AC11" s="78">
        <v>0</v>
      </c>
      <c r="AD11" s="78">
        <v>0</v>
      </c>
      <c r="AE11" s="78">
        <v>0</v>
      </c>
      <c r="AF11" s="78">
        <v>0</v>
      </c>
      <c r="AG11" s="80">
        <v>510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89">
        <v>1200</v>
      </c>
      <c r="AN11" s="81">
        <v>0</v>
      </c>
      <c r="AO11" s="81">
        <v>0</v>
      </c>
      <c r="AP11" s="81">
        <v>0</v>
      </c>
      <c r="AQ11" s="81">
        <v>0</v>
      </c>
      <c r="AR11" s="78">
        <v>963</v>
      </c>
      <c r="AS11" s="78">
        <v>0</v>
      </c>
      <c r="AT11" s="78">
        <v>0</v>
      </c>
      <c r="AU11" s="78">
        <v>0</v>
      </c>
      <c r="AV11" s="50">
        <f aca="true" t="shared" si="0" ref="AV11:AV27">SUM(AU11+AT11+AS11+AR11+AQ11+AP11+AO11+AN11+AL11+AK11+AJ11+AI11+AH11+AG11+AF11+AE11+AD11+AC11+AA11+Z11+Y11+X11+W11+V11+U11+T11+S11+R11+Q11+P11+O11+M11+L11+K11+J11+I11+H11+G11+F11+D11+C11)+E11</f>
        <v>126480</v>
      </c>
    </row>
    <row r="12" spans="1:48" s="55" customFormat="1" ht="37.5">
      <c r="A12" s="74" t="s">
        <v>2</v>
      </c>
      <c r="B12" s="73">
        <v>1100</v>
      </c>
      <c r="C12" s="82">
        <f>133703-26408</f>
        <v>107295</v>
      </c>
      <c r="D12" s="82">
        <f>102627-11752</f>
        <v>90875</v>
      </c>
      <c r="E12" s="82">
        <v>134056</v>
      </c>
      <c r="F12" s="82">
        <f>244623-2893</f>
        <v>241730</v>
      </c>
      <c r="G12" s="82">
        <v>256826</v>
      </c>
      <c r="H12" s="82">
        <v>17600</v>
      </c>
      <c r="I12" s="82">
        <v>8800</v>
      </c>
      <c r="J12" s="82">
        <v>8903</v>
      </c>
      <c r="K12" s="82">
        <v>4266</v>
      </c>
      <c r="L12" s="82">
        <v>66880</v>
      </c>
      <c r="M12" s="82">
        <v>49849</v>
      </c>
      <c r="N12" s="88">
        <v>1100</v>
      </c>
      <c r="O12" s="82">
        <v>51939</v>
      </c>
      <c r="P12" s="84">
        <v>0</v>
      </c>
      <c r="Q12" s="82">
        <v>43657</v>
      </c>
      <c r="R12" s="82">
        <v>24664</v>
      </c>
      <c r="S12" s="84">
        <v>0</v>
      </c>
      <c r="T12" s="78">
        <v>0</v>
      </c>
      <c r="U12" s="82">
        <v>46990</v>
      </c>
      <c r="V12" s="78">
        <v>0</v>
      </c>
      <c r="W12" s="82">
        <v>44849</v>
      </c>
      <c r="X12" s="82">
        <v>184889</v>
      </c>
      <c r="Y12" s="82">
        <v>10152</v>
      </c>
      <c r="Z12" s="84">
        <v>0</v>
      </c>
      <c r="AA12" s="84">
        <v>0</v>
      </c>
      <c r="AB12" s="88">
        <v>1100</v>
      </c>
      <c r="AC12" s="84">
        <v>13334</v>
      </c>
      <c r="AD12" s="82">
        <v>0</v>
      </c>
      <c r="AE12" s="82">
        <v>18505</v>
      </c>
      <c r="AF12" s="82">
        <v>0</v>
      </c>
      <c r="AG12" s="83">
        <v>0</v>
      </c>
      <c r="AH12" s="84">
        <v>1705</v>
      </c>
      <c r="AI12" s="84">
        <v>0</v>
      </c>
      <c r="AJ12" s="84">
        <v>0</v>
      </c>
      <c r="AK12" s="78">
        <v>0</v>
      </c>
      <c r="AL12" s="78">
        <v>0</v>
      </c>
      <c r="AM12" s="88">
        <v>1100</v>
      </c>
      <c r="AN12" s="81">
        <v>0</v>
      </c>
      <c r="AO12" s="81">
        <v>0</v>
      </c>
      <c r="AP12" s="81">
        <v>0</v>
      </c>
      <c r="AQ12" s="81">
        <v>0</v>
      </c>
      <c r="AR12" s="78">
        <v>3100</v>
      </c>
      <c r="AS12" s="78">
        <v>0</v>
      </c>
      <c r="AT12" s="78">
        <v>0</v>
      </c>
      <c r="AU12" s="78">
        <v>0</v>
      </c>
      <c r="AV12" s="50">
        <f t="shared" si="0"/>
        <v>1430864</v>
      </c>
    </row>
    <row r="13" spans="1:48" s="55" customFormat="1" ht="21">
      <c r="A13" s="74" t="s">
        <v>41</v>
      </c>
      <c r="B13" s="73">
        <v>1200</v>
      </c>
      <c r="C13" s="82">
        <f>32209-6361</f>
        <v>25848</v>
      </c>
      <c r="D13" s="82">
        <f>24723-2831</f>
        <v>21892</v>
      </c>
      <c r="E13" s="82">
        <v>31877</v>
      </c>
      <c r="F13" s="82">
        <f>58930-697</f>
        <v>58233</v>
      </c>
      <c r="G13" s="82">
        <v>61869</v>
      </c>
      <c r="H13" s="82">
        <v>4240</v>
      </c>
      <c r="I13" s="82">
        <v>2120</v>
      </c>
      <c r="J13" s="82">
        <v>2145</v>
      </c>
      <c r="K13" s="82">
        <v>1028</v>
      </c>
      <c r="L13" s="82">
        <v>16111</v>
      </c>
      <c r="M13" s="82">
        <v>12009</v>
      </c>
      <c r="N13" s="88">
        <v>1200</v>
      </c>
      <c r="O13" s="82">
        <v>12512</v>
      </c>
      <c r="P13" s="84">
        <v>0</v>
      </c>
      <c r="Q13" s="82">
        <v>10517</v>
      </c>
      <c r="R13" s="82">
        <v>5942</v>
      </c>
      <c r="S13" s="84">
        <v>0</v>
      </c>
      <c r="T13" s="78">
        <v>0</v>
      </c>
      <c r="U13" s="82">
        <v>11320</v>
      </c>
      <c r="V13" s="78">
        <v>0</v>
      </c>
      <c r="W13" s="82">
        <v>10804</v>
      </c>
      <c r="X13" s="82">
        <v>44540</v>
      </c>
      <c r="Y13" s="82">
        <v>2446</v>
      </c>
      <c r="Z13" s="84">
        <v>0</v>
      </c>
      <c r="AA13" s="84">
        <v>0</v>
      </c>
      <c r="AB13" s="88">
        <v>1200</v>
      </c>
      <c r="AC13" s="84">
        <v>3212</v>
      </c>
      <c r="AD13" s="82">
        <v>0</v>
      </c>
      <c r="AE13" s="82">
        <v>4458</v>
      </c>
      <c r="AF13" s="82">
        <v>0</v>
      </c>
      <c r="AG13" s="83">
        <v>0</v>
      </c>
      <c r="AH13" s="84">
        <v>411</v>
      </c>
      <c r="AI13" s="84">
        <v>0</v>
      </c>
      <c r="AJ13" s="84">
        <v>0</v>
      </c>
      <c r="AK13" s="78">
        <v>0</v>
      </c>
      <c r="AL13" s="78">
        <v>0</v>
      </c>
      <c r="AM13" s="88">
        <v>1200</v>
      </c>
      <c r="AN13" s="81">
        <v>0</v>
      </c>
      <c r="AO13" s="81">
        <v>0</v>
      </c>
      <c r="AP13" s="81">
        <v>0</v>
      </c>
      <c r="AQ13" s="81">
        <v>0</v>
      </c>
      <c r="AR13" s="78">
        <v>747</v>
      </c>
      <c r="AS13" s="78">
        <v>0</v>
      </c>
      <c r="AT13" s="78">
        <v>0</v>
      </c>
      <c r="AU13" s="78">
        <v>0</v>
      </c>
      <c r="AV13" s="50">
        <f t="shared" si="0"/>
        <v>344281</v>
      </c>
    </row>
    <row r="14" spans="1:48" s="55" customFormat="1" ht="21">
      <c r="A14" s="76" t="s">
        <v>4</v>
      </c>
      <c r="B14" s="54">
        <v>2100</v>
      </c>
      <c r="C14" s="81">
        <v>400</v>
      </c>
      <c r="D14" s="81">
        <v>250</v>
      </c>
      <c r="E14" s="81">
        <v>157</v>
      </c>
      <c r="F14" s="81">
        <v>50</v>
      </c>
      <c r="G14" s="81">
        <v>380</v>
      </c>
      <c r="H14" s="81">
        <v>50</v>
      </c>
      <c r="I14" s="81">
        <v>20</v>
      </c>
      <c r="J14" s="81">
        <v>20</v>
      </c>
      <c r="K14" s="81">
        <v>20</v>
      </c>
      <c r="L14" s="81">
        <v>262</v>
      </c>
      <c r="M14" s="81">
        <v>95</v>
      </c>
      <c r="N14" s="89">
        <v>2100</v>
      </c>
      <c r="O14" s="81">
        <v>0</v>
      </c>
      <c r="P14" s="81">
        <v>0</v>
      </c>
      <c r="Q14" s="81">
        <v>200</v>
      </c>
      <c r="R14" s="81">
        <v>350</v>
      </c>
      <c r="S14" s="81">
        <v>0</v>
      </c>
      <c r="T14" s="78">
        <v>0</v>
      </c>
      <c r="U14" s="78">
        <v>0</v>
      </c>
      <c r="V14" s="78">
        <v>0</v>
      </c>
      <c r="W14" s="81">
        <v>155</v>
      </c>
      <c r="X14" s="81">
        <v>0</v>
      </c>
      <c r="Y14" s="81">
        <v>20</v>
      </c>
      <c r="Z14" s="81">
        <v>73</v>
      </c>
      <c r="AA14" s="85">
        <v>0</v>
      </c>
      <c r="AB14" s="89">
        <v>2100</v>
      </c>
      <c r="AC14" s="81">
        <v>0</v>
      </c>
      <c r="AD14" s="81">
        <v>0</v>
      </c>
      <c r="AE14" s="81">
        <v>0</v>
      </c>
      <c r="AF14" s="81">
        <v>0</v>
      </c>
      <c r="AG14" s="80">
        <v>0</v>
      </c>
      <c r="AH14" s="81">
        <v>0</v>
      </c>
      <c r="AI14" s="81">
        <v>0</v>
      </c>
      <c r="AJ14" s="81">
        <v>0</v>
      </c>
      <c r="AK14" s="78">
        <v>0</v>
      </c>
      <c r="AL14" s="78">
        <v>0</v>
      </c>
      <c r="AM14" s="89">
        <v>2100</v>
      </c>
      <c r="AN14" s="81">
        <v>0</v>
      </c>
      <c r="AO14" s="81">
        <v>0</v>
      </c>
      <c r="AP14" s="81">
        <v>0</v>
      </c>
      <c r="AQ14" s="81">
        <v>0</v>
      </c>
      <c r="AR14" s="78">
        <v>0</v>
      </c>
      <c r="AS14" s="78">
        <v>0</v>
      </c>
      <c r="AT14" s="78">
        <v>0</v>
      </c>
      <c r="AU14" s="78">
        <v>0</v>
      </c>
      <c r="AV14" s="50">
        <f t="shared" si="0"/>
        <v>2502</v>
      </c>
    </row>
    <row r="15" spans="1:48" s="55" customFormat="1" ht="21">
      <c r="A15" s="76" t="s">
        <v>60</v>
      </c>
      <c r="B15" s="54">
        <v>2200</v>
      </c>
      <c r="C15" s="81">
        <v>135019</v>
      </c>
      <c r="D15" s="81">
        <v>42746</v>
      </c>
      <c r="E15" s="81">
        <v>24370</v>
      </c>
      <c r="F15" s="81">
        <v>64749</v>
      </c>
      <c r="G15" s="81">
        <v>80410</v>
      </c>
      <c r="H15" s="81">
        <v>3110</v>
      </c>
      <c r="I15" s="81">
        <v>1480</v>
      </c>
      <c r="J15" s="81">
        <v>3695</v>
      </c>
      <c r="K15" s="81">
        <v>4785</v>
      </c>
      <c r="L15" s="81">
        <v>86321</v>
      </c>
      <c r="M15" s="81">
        <v>19795</v>
      </c>
      <c r="N15" s="89">
        <v>2200</v>
      </c>
      <c r="O15" s="81">
        <v>39125</v>
      </c>
      <c r="P15" s="81">
        <v>2080</v>
      </c>
      <c r="Q15" s="81">
        <v>5700</v>
      </c>
      <c r="R15" s="81">
        <v>1800</v>
      </c>
      <c r="S15" s="81">
        <f>98300+2000</f>
        <v>100300</v>
      </c>
      <c r="T15" s="81">
        <v>128400</v>
      </c>
      <c r="U15" s="78">
        <v>0</v>
      </c>
      <c r="V15" s="81">
        <v>6270</v>
      </c>
      <c r="W15" s="81">
        <v>12360</v>
      </c>
      <c r="X15" s="81">
        <v>38650</v>
      </c>
      <c r="Y15" s="81">
        <v>1170</v>
      </c>
      <c r="Z15" s="81">
        <v>9452</v>
      </c>
      <c r="AA15" s="81">
        <v>266</v>
      </c>
      <c r="AB15" s="89">
        <v>2200</v>
      </c>
      <c r="AC15" s="81">
        <v>0</v>
      </c>
      <c r="AD15" s="81">
        <v>0</v>
      </c>
      <c r="AE15" s="81">
        <v>3665</v>
      </c>
      <c r="AF15" s="81">
        <v>1056</v>
      </c>
      <c r="AG15" s="80">
        <v>0</v>
      </c>
      <c r="AH15" s="81">
        <v>0</v>
      </c>
      <c r="AI15" s="81">
        <v>5400</v>
      </c>
      <c r="AJ15" s="81">
        <v>4100</v>
      </c>
      <c r="AK15" s="78">
        <v>0</v>
      </c>
      <c r="AL15" s="78">
        <v>0</v>
      </c>
      <c r="AM15" s="89">
        <v>2200</v>
      </c>
      <c r="AN15" s="81">
        <v>0</v>
      </c>
      <c r="AO15" s="81">
        <v>5000</v>
      </c>
      <c r="AP15" s="81">
        <v>3000</v>
      </c>
      <c r="AQ15" s="80"/>
      <c r="AR15" s="81">
        <v>2739</v>
      </c>
      <c r="AS15" s="78">
        <v>0</v>
      </c>
      <c r="AT15" s="78">
        <v>0</v>
      </c>
      <c r="AU15" s="78">
        <v>0</v>
      </c>
      <c r="AV15" s="50">
        <f t="shared" si="0"/>
        <v>837013</v>
      </c>
    </row>
    <row r="16" spans="1:48" s="55" customFormat="1" ht="37.5">
      <c r="A16" s="76" t="s">
        <v>61</v>
      </c>
      <c r="B16" s="54">
        <v>2300</v>
      </c>
      <c r="C16" s="81">
        <v>19251</v>
      </c>
      <c r="D16" s="81">
        <v>37280</v>
      </c>
      <c r="E16" s="81">
        <v>69438</v>
      </c>
      <c r="F16" s="81">
        <v>32856</v>
      </c>
      <c r="G16" s="81">
        <v>20058</v>
      </c>
      <c r="H16" s="81">
        <v>840</v>
      </c>
      <c r="I16" s="81">
        <v>610</v>
      </c>
      <c r="J16" s="81">
        <v>1350</v>
      </c>
      <c r="K16" s="81">
        <v>1330</v>
      </c>
      <c r="L16" s="81">
        <v>12905</v>
      </c>
      <c r="M16" s="81">
        <v>12540</v>
      </c>
      <c r="N16" s="89">
        <v>2300</v>
      </c>
      <c r="O16" s="81">
        <v>15060</v>
      </c>
      <c r="P16" s="81">
        <v>715</v>
      </c>
      <c r="Q16" s="81">
        <v>27160</v>
      </c>
      <c r="R16" s="81">
        <v>450</v>
      </c>
      <c r="S16" s="81">
        <v>6300</v>
      </c>
      <c r="T16" s="81">
        <v>20500</v>
      </c>
      <c r="U16" s="78">
        <v>0</v>
      </c>
      <c r="V16" s="81">
        <v>200</v>
      </c>
      <c r="W16" s="81">
        <v>13046</v>
      </c>
      <c r="X16" s="81">
        <v>59730</v>
      </c>
      <c r="Y16" s="81">
        <v>2333</v>
      </c>
      <c r="Z16" s="81">
        <v>2230</v>
      </c>
      <c r="AA16" s="81">
        <v>90</v>
      </c>
      <c r="AB16" s="89">
        <v>2300</v>
      </c>
      <c r="AC16" s="81">
        <v>0</v>
      </c>
      <c r="AD16" s="81">
        <v>0</v>
      </c>
      <c r="AE16" s="81">
        <v>2035</v>
      </c>
      <c r="AF16" s="81">
        <v>0</v>
      </c>
      <c r="AG16" s="80">
        <v>0</v>
      </c>
      <c r="AH16" s="81">
        <v>0</v>
      </c>
      <c r="AI16" s="81">
        <v>0</v>
      </c>
      <c r="AJ16" s="81">
        <v>0</v>
      </c>
      <c r="AK16" s="81">
        <v>70</v>
      </c>
      <c r="AL16" s="78">
        <v>0</v>
      </c>
      <c r="AM16" s="89">
        <v>2300</v>
      </c>
      <c r="AN16" s="81">
        <v>0</v>
      </c>
      <c r="AO16" s="81">
        <v>0</v>
      </c>
      <c r="AP16" s="81">
        <v>0</v>
      </c>
      <c r="AQ16" s="81">
        <v>0</v>
      </c>
      <c r="AR16" s="78">
        <v>0</v>
      </c>
      <c r="AS16" s="78">
        <v>0</v>
      </c>
      <c r="AT16" s="78">
        <v>0</v>
      </c>
      <c r="AU16" s="78">
        <v>0</v>
      </c>
      <c r="AV16" s="50">
        <f t="shared" si="0"/>
        <v>358377</v>
      </c>
    </row>
    <row r="17" spans="1:48" s="55" customFormat="1" ht="37.5">
      <c r="A17" s="76" t="s">
        <v>62</v>
      </c>
      <c r="B17" s="54">
        <v>2400</v>
      </c>
      <c r="C17" s="81">
        <v>500</v>
      </c>
      <c r="D17" s="81">
        <v>0</v>
      </c>
      <c r="E17" s="81">
        <v>0</v>
      </c>
      <c r="F17" s="81">
        <v>200</v>
      </c>
      <c r="G17" s="81">
        <v>0</v>
      </c>
      <c r="H17" s="81">
        <v>900</v>
      </c>
      <c r="I17" s="81">
        <v>600</v>
      </c>
      <c r="J17" s="81">
        <v>700</v>
      </c>
      <c r="K17" s="81">
        <v>620</v>
      </c>
      <c r="L17" s="81">
        <v>0</v>
      </c>
      <c r="M17" s="81">
        <v>0</v>
      </c>
      <c r="N17" s="89">
        <v>2400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80</v>
      </c>
      <c r="Y17" s="81">
        <v>0</v>
      </c>
      <c r="Z17" s="81">
        <v>0</v>
      </c>
      <c r="AA17" s="81">
        <v>0</v>
      </c>
      <c r="AB17" s="89">
        <v>2400</v>
      </c>
      <c r="AC17" s="81">
        <v>0</v>
      </c>
      <c r="AD17" s="81">
        <v>0</v>
      </c>
      <c r="AE17" s="81">
        <v>0</v>
      </c>
      <c r="AF17" s="81">
        <v>0</v>
      </c>
      <c r="AG17" s="80">
        <v>0</v>
      </c>
      <c r="AH17" s="81">
        <v>0</v>
      </c>
      <c r="AI17" s="81">
        <v>0</v>
      </c>
      <c r="AJ17" s="81">
        <v>0</v>
      </c>
      <c r="AK17" s="81">
        <v>0</v>
      </c>
      <c r="AL17" s="78">
        <v>0</v>
      </c>
      <c r="AM17" s="89">
        <v>2400</v>
      </c>
      <c r="AN17" s="81">
        <v>0</v>
      </c>
      <c r="AO17" s="81">
        <v>0</v>
      </c>
      <c r="AP17" s="81">
        <v>0</v>
      </c>
      <c r="AQ17" s="81">
        <v>0</v>
      </c>
      <c r="AR17" s="78">
        <v>0</v>
      </c>
      <c r="AS17" s="78">
        <v>0</v>
      </c>
      <c r="AT17" s="78">
        <v>0</v>
      </c>
      <c r="AU17" s="78">
        <v>0</v>
      </c>
      <c r="AV17" s="50">
        <f t="shared" si="0"/>
        <v>3600</v>
      </c>
    </row>
    <row r="18" spans="1:48" s="55" customFormat="1" ht="56.25">
      <c r="A18" s="76" t="s">
        <v>67</v>
      </c>
      <c r="B18" s="54">
        <v>2500</v>
      </c>
      <c r="C18" s="81">
        <v>2103</v>
      </c>
      <c r="D18" s="81">
        <v>8799</v>
      </c>
      <c r="E18" s="81">
        <v>456</v>
      </c>
      <c r="F18" s="81">
        <v>4604</v>
      </c>
      <c r="G18" s="81">
        <v>1886</v>
      </c>
      <c r="H18" s="81">
        <v>0</v>
      </c>
      <c r="I18" s="81">
        <v>0</v>
      </c>
      <c r="J18" s="81">
        <v>0</v>
      </c>
      <c r="K18" s="81">
        <v>850</v>
      </c>
      <c r="L18" s="81">
        <v>1993</v>
      </c>
      <c r="M18" s="81">
        <v>2913</v>
      </c>
      <c r="N18" s="89">
        <v>2500</v>
      </c>
      <c r="O18" s="81">
        <v>246</v>
      </c>
      <c r="P18" s="81">
        <v>0</v>
      </c>
      <c r="Q18" s="81">
        <v>30</v>
      </c>
      <c r="R18" s="81">
        <v>0</v>
      </c>
      <c r="S18" s="81">
        <v>0</v>
      </c>
      <c r="T18" s="81">
        <v>0</v>
      </c>
      <c r="U18" s="78">
        <v>0</v>
      </c>
      <c r="V18" s="81">
        <v>0</v>
      </c>
      <c r="W18" s="81">
        <v>1119</v>
      </c>
      <c r="X18" s="81">
        <v>5500</v>
      </c>
      <c r="Y18" s="81">
        <v>0</v>
      </c>
      <c r="Z18" s="81">
        <v>0</v>
      </c>
      <c r="AA18" s="81">
        <v>0</v>
      </c>
      <c r="AB18" s="89">
        <v>2500</v>
      </c>
      <c r="AC18" s="81">
        <v>0</v>
      </c>
      <c r="AD18" s="81">
        <v>0</v>
      </c>
      <c r="AE18" s="81">
        <v>0</v>
      </c>
      <c r="AF18" s="81">
        <v>0</v>
      </c>
      <c r="AG18" s="80"/>
      <c r="AH18" s="81">
        <v>0</v>
      </c>
      <c r="AI18" s="81">
        <v>0</v>
      </c>
      <c r="AJ18" s="81">
        <v>0</v>
      </c>
      <c r="AK18" s="81">
        <v>0</v>
      </c>
      <c r="AL18" s="78">
        <v>0</v>
      </c>
      <c r="AM18" s="89">
        <v>2500</v>
      </c>
      <c r="AN18" s="81">
        <v>0</v>
      </c>
      <c r="AO18" s="81">
        <v>0</v>
      </c>
      <c r="AP18" s="81">
        <v>0</v>
      </c>
      <c r="AQ18" s="81">
        <v>0</v>
      </c>
      <c r="AR18" s="78">
        <v>0</v>
      </c>
      <c r="AS18" s="78">
        <v>0</v>
      </c>
      <c r="AT18" s="78">
        <v>0</v>
      </c>
      <c r="AU18" s="78">
        <v>0</v>
      </c>
      <c r="AV18" s="50">
        <f t="shared" si="0"/>
        <v>30499</v>
      </c>
    </row>
    <row r="19" spans="1:48" s="55" customFormat="1" ht="37.5">
      <c r="A19" s="76" t="s">
        <v>5</v>
      </c>
      <c r="B19" s="54">
        <v>4300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9">
        <v>4300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100</v>
      </c>
      <c r="U19" s="78">
        <v>0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  <c r="AA19" s="81">
        <v>0</v>
      </c>
      <c r="AB19" s="89">
        <v>4300</v>
      </c>
      <c r="AC19" s="81">
        <v>0</v>
      </c>
      <c r="AD19" s="81">
        <v>0</v>
      </c>
      <c r="AE19" s="81">
        <v>0</v>
      </c>
      <c r="AF19" s="81">
        <v>0</v>
      </c>
      <c r="AG19" s="80">
        <v>0</v>
      </c>
      <c r="AH19" s="81">
        <v>0</v>
      </c>
      <c r="AI19" s="81">
        <v>0</v>
      </c>
      <c r="AJ19" s="81">
        <v>0</v>
      </c>
      <c r="AK19" s="81">
        <v>0</v>
      </c>
      <c r="AL19" s="78">
        <v>0</v>
      </c>
      <c r="AM19" s="89">
        <v>4300</v>
      </c>
      <c r="AN19" s="81">
        <v>0</v>
      </c>
      <c r="AO19" s="81">
        <v>0</v>
      </c>
      <c r="AP19" s="81">
        <v>0</v>
      </c>
      <c r="AQ19" s="81">
        <v>0</v>
      </c>
      <c r="AR19" s="78">
        <v>0</v>
      </c>
      <c r="AS19" s="78">
        <v>0</v>
      </c>
      <c r="AT19" s="78">
        <v>0</v>
      </c>
      <c r="AU19" s="78">
        <v>0</v>
      </c>
      <c r="AV19" s="50">
        <f t="shared" si="0"/>
        <v>100</v>
      </c>
    </row>
    <row r="20" spans="1:48" s="55" customFormat="1" ht="37.5">
      <c r="A20" s="76" t="s">
        <v>63</v>
      </c>
      <c r="B20" s="54">
        <v>5100</v>
      </c>
      <c r="C20" s="81">
        <v>0</v>
      </c>
      <c r="D20" s="81">
        <v>200</v>
      </c>
      <c r="E20" s="81">
        <v>0</v>
      </c>
      <c r="F20" s="81">
        <v>0</v>
      </c>
      <c r="G20" s="81">
        <v>320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9">
        <v>5100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78">
        <v>0</v>
      </c>
      <c r="V20" s="81">
        <v>0</v>
      </c>
      <c r="W20" s="81">
        <v>0</v>
      </c>
      <c r="X20" s="81">
        <v>0</v>
      </c>
      <c r="Y20" s="81">
        <v>0</v>
      </c>
      <c r="Z20" s="81">
        <v>3000</v>
      </c>
      <c r="AA20" s="81">
        <v>0</v>
      </c>
      <c r="AB20" s="89">
        <v>5100</v>
      </c>
      <c r="AC20" s="81">
        <v>0</v>
      </c>
      <c r="AD20" s="81">
        <v>0</v>
      </c>
      <c r="AE20" s="81">
        <v>0</v>
      </c>
      <c r="AF20" s="81">
        <v>0</v>
      </c>
      <c r="AG20" s="80">
        <v>0</v>
      </c>
      <c r="AH20" s="81">
        <v>0</v>
      </c>
      <c r="AI20" s="81">
        <v>0</v>
      </c>
      <c r="AJ20" s="81">
        <v>0</v>
      </c>
      <c r="AK20" s="81">
        <v>0</v>
      </c>
      <c r="AL20" s="78">
        <v>0</v>
      </c>
      <c r="AM20" s="89">
        <v>5100</v>
      </c>
      <c r="AN20" s="81">
        <v>0</v>
      </c>
      <c r="AO20" s="81">
        <v>0</v>
      </c>
      <c r="AP20" s="81">
        <v>0</v>
      </c>
      <c r="AQ20" s="81">
        <v>0</v>
      </c>
      <c r="AR20" s="78">
        <v>0</v>
      </c>
      <c r="AS20" s="78">
        <v>0</v>
      </c>
      <c r="AT20" s="78">
        <v>0</v>
      </c>
      <c r="AU20" s="78">
        <v>0</v>
      </c>
      <c r="AV20" s="50">
        <f t="shared" si="0"/>
        <v>3520</v>
      </c>
    </row>
    <row r="21" spans="1:48" s="55" customFormat="1" ht="21">
      <c r="A21" s="76" t="s">
        <v>64</v>
      </c>
      <c r="B21" s="54">
        <v>5200</v>
      </c>
      <c r="C21" s="81">
        <v>15110</v>
      </c>
      <c r="D21" s="81">
        <v>27882</v>
      </c>
      <c r="E21" s="81">
        <v>0</v>
      </c>
      <c r="F21" s="81">
        <v>12526</v>
      </c>
      <c r="G21" s="81">
        <v>8487</v>
      </c>
      <c r="H21" s="81">
        <v>1800</v>
      </c>
      <c r="I21" s="81">
        <v>1000</v>
      </c>
      <c r="J21" s="81">
        <v>1300</v>
      </c>
      <c r="K21" s="81">
        <v>1300</v>
      </c>
      <c r="L21" s="81">
        <v>32480</v>
      </c>
      <c r="M21" s="81">
        <v>10190</v>
      </c>
      <c r="N21" s="89">
        <v>5200</v>
      </c>
      <c r="O21" s="81">
        <v>4372</v>
      </c>
      <c r="P21" s="81">
        <v>0</v>
      </c>
      <c r="Q21" s="81">
        <v>35000</v>
      </c>
      <c r="R21" s="81">
        <v>0</v>
      </c>
      <c r="S21" s="81">
        <v>15000</v>
      </c>
      <c r="T21" s="81">
        <v>0</v>
      </c>
      <c r="U21" s="78">
        <v>0</v>
      </c>
      <c r="V21" s="81">
        <v>0</v>
      </c>
      <c r="W21" s="81">
        <v>0</v>
      </c>
      <c r="X21" s="81">
        <v>5350</v>
      </c>
      <c r="Y21" s="81">
        <v>0</v>
      </c>
      <c r="Z21" s="81">
        <v>1000</v>
      </c>
      <c r="AA21" s="81">
        <v>0</v>
      </c>
      <c r="AB21" s="89">
        <v>5200</v>
      </c>
      <c r="AC21" s="81">
        <v>0</v>
      </c>
      <c r="AD21" s="81">
        <v>0</v>
      </c>
      <c r="AE21" s="81">
        <v>0</v>
      </c>
      <c r="AF21" s="81">
        <v>0</v>
      </c>
      <c r="AG21" s="80">
        <v>0</v>
      </c>
      <c r="AH21" s="81">
        <v>0</v>
      </c>
      <c r="AI21" s="81">
        <v>0</v>
      </c>
      <c r="AJ21" s="81">
        <v>0</v>
      </c>
      <c r="AK21" s="81">
        <v>0</v>
      </c>
      <c r="AL21" s="81">
        <v>10000</v>
      </c>
      <c r="AM21" s="89">
        <v>5200</v>
      </c>
      <c r="AN21" s="81">
        <v>9000</v>
      </c>
      <c r="AO21" s="81">
        <v>0</v>
      </c>
      <c r="AP21" s="81">
        <v>0</v>
      </c>
      <c r="AQ21" s="80">
        <v>49200</v>
      </c>
      <c r="AR21" s="81">
        <v>7772</v>
      </c>
      <c r="AS21" s="81">
        <v>23773</v>
      </c>
      <c r="AT21" s="81">
        <v>12000</v>
      </c>
      <c r="AU21" s="81">
        <v>14049</v>
      </c>
      <c r="AV21" s="50">
        <f t="shared" si="0"/>
        <v>298591</v>
      </c>
    </row>
    <row r="22" spans="1:48" s="55" customFormat="1" ht="21">
      <c r="A22" s="76" t="s">
        <v>65</v>
      </c>
      <c r="B22" s="54">
        <v>6200</v>
      </c>
      <c r="C22" s="81">
        <v>1520</v>
      </c>
      <c r="D22" s="81">
        <v>400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/>
      <c r="M22" s="81"/>
      <c r="N22" s="89">
        <v>6200</v>
      </c>
      <c r="O22" s="81"/>
      <c r="P22" s="81">
        <v>0</v>
      </c>
      <c r="Q22" s="81">
        <v>32150</v>
      </c>
      <c r="R22" s="81">
        <v>0</v>
      </c>
      <c r="S22" s="81">
        <v>0</v>
      </c>
      <c r="T22" s="81">
        <v>0</v>
      </c>
      <c r="U22" s="78">
        <v>0</v>
      </c>
      <c r="V22" s="81">
        <v>0</v>
      </c>
      <c r="W22" s="81"/>
      <c r="X22" s="81">
        <v>1700</v>
      </c>
      <c r="Y22" s="81">
        <v>0</v>
      </c>
      <c r="Z22" s="81">
        <v>0</v>
      </c>
      <c r="AA22" s="81">
        <v>0</v>
      </c>
      <c r="AB22" s="89">
        <v>6200</v>
      </c>
      <c r="AC22" s="81">
        <v>0</v>
      </c>
      <c r="AD22" s="81">
        <v>0</v>
      </c>
      <c r="AE22" s="81">
        <v>0</v>
      </c>
      <c r="AF22" s="81">
        <v>0</v>
      </c>
      <c r="AG22" s="80">
        <v>0</v>
      </c>
      <c r="AH22" s="85">
        <v>12970</v>
      </c>
      <c r="AI22" s="85">
        <v>0</v>
      </c>
      <c r="AJ22" s="85">
        <v>0</v>
      </c>
      <c r="AK22" s="81">
        <v>0</v>
      </c>
      <c r="AL22" s="81">
        <v>0</v>
      </c>
      <c r="AM22" s="89">
        <v>6200</v>
      </c>
      <c r="AN22" s="81">
        <v>0</v>
      </c>
      <c r="AO22" s="81">
        <v>0</v>
      </c>
      <c r="AP22" s="81">
        <v>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50">
        <f t="shared" si="0"/>
        <v>48740</v>
      </c>
    </row>
    <row r="23" spans="1:48" s="55" customFormat="1" ht="37.5">
      <c r="A23" s="77" t="s">
        <v>46</v>
      </c>
      <c r="B23" s="54">
        <v>6400</v>
      </c>
      <c r="C23" s="81">
        <v>0</v>
      </c>
      <c r="D23" s="81">
        <v>0</v>
      </c>
      <c r="E23" s="81">
        <v>0</v>
      </c>
      <c r="F23" s="81">
        <v>0</v>
      </c>
      <c r="G23" s="81">
        <v>1700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9">
        <v>6400</v>
      </c>
      <c r="O23" s="81">
        <v>0</v>
      </c>
      <c r="P23" s="81">
        <v>0</v>
      </c>
      <c r="Q23" s="81">
        <v>55311</v>
      </c>
      <c r="R23" s="81">
        <v>0</v>
      </c>
      <c r="S23" s="81">
        <v>0</v>
      </c>
      <c r="T23" s="81">
        <v>0</v>
      </c>
      <c r="U23" s="81">
        <v>0</v>
      </c>
      <c r="V23" s="81">
        <v>0</v>
      </c>
      <c r="W23" s="81">
        <v>0</v>
      </c>
      <c r="X23" s="81">
        <v>0</v>
      </c>
      <c r="Y23" s="81">
        <v>0</v>
      </c>
      <c r="Z23" s="81">
        <v>0</v>
      </c>
      <c r="AA23" s="81">
        <v>0</v>
      </c>
      <c r="AB23" s="89">
        <v>6400</v>
      </c>
      <c r="AC23" s="81">
        <v>0</v>
      </c>
      <c r="AD23" s="81">
        <v>0</v>
      </c>
      <c r="AE23" s="81">
        <v>0</v>
      </c>
      <c r="AF23" s="81">
        <v>0</v>
      </c>
      <c r="AG23" s="80">
        <v>0</v>
      </c>
      <c r="AH23" s="81">
        <v>0</v>
      </c>
      <c r="AI23" s="81">
        <v>0</v>
      </c>
      <c r="AJ23" s="81">
        <v>0</v>
      </c>
      <c r="AK23" s="81">
        <v>0</v>
      </c>
      <c r="AL23" s="81">
        <v>0</v>
      </c>
      <c r="AM23" s="89">
        <v>6400</v>
      </c>
      <c r="AN23" s="81">
        <v>0</v>
      </c>
      <c r="AO23" s="81">
        <v>0</v>
      </c>
      <c r="AP23" s="81">
        <v>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50">
        <f t="shared" si="0"/>
        <v>57011</v>
      </c>
    </row>
    <row r="24" spans="1:48" s="55" customFormat="1" ht="21">
      <c r="A24" s="76" t="s">
        <v>66</v>
      </c>
      <c r="B24" s="54">
        <v>7200</v>
      </c>
      <c r="C24" s="81">
        <v>6700</v>
      </c>
      <c r="D24" s="81">
        <v>6700</v>
      </c>
      <c r="E24" s="81">
        <v>0</v>
      </c>
      <c r="F24" s="81">
        <v>100</v>
      </c>
      <c r="G24" s="81">
        <v>25772</v>
      </c>
      <c r="H24" s="81">
        <v>526</v>
      </c>
      <c r="I24" s="81">
        <v>526</v>
      </c>
      <c r="J24" s="81">
        <v>526</v>
      </c>
      <c r="K24" s="81">
        <v>526</v>
      </c>
      <c r="L24" s="81">
        <v>0</v>
      </c>
      <c r="M24" s="81">
        <v>0</v>
      </c>
      <c r="N24" s="89">
        <v>7200</v>
      </c>
      <c r="O24" s="81">
        <v>0</v>
      </c>
      <c r="P24" s="81">
        <v>0</v>
      </c>
      <c r="Q24" s="81">
        <v>106450</v>
      </c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>
        <v>0</v>
      </c>
      <c r="Y24" s="81">
        <v>250</v>
      </c>
      <c r="Z24" s="81">
        <v>0</v>
      </c>
      <c r="AA24" s="81">
        <v>0</v>
      </c>
      <c r="AB24" s="89">
        <v>7200</v>
      </c>
      <c r="AC24" s="81">
        <v>0</v>
      </c>
      <c r="AD24" s="81">
        <v>0</v>
      </c>
      <c r="AE24" s="81">
        <v>0</v>
      </c>
      <c r="AF24" s="81">
        <v>0</v>
      </c>
      <c r="AG24" s="80">
        <v>0</v>
      </c>
      <c r="AH24" s="81">
        <v>0</v>
      </c>
      <c r="AI24" s="81">
        <v>0</v>
      </c>
      <c r="AJ24" s="81">
        <v>0</v>
      </c>
      <c r="AK24" s="81">
        <v>0</v>
      </c>
      <c r="AL24" s="81">
        <v>0</v>
      </c>
      <c r="AM24" s="89">
        <v>7200</v>
      </c>
      <c r="AN24" s="81">
        <v>0</v>
      </c>
      <c r="AO24" s="81">
        <v>0</v>
      </c>
      <c r="AP24" s="81">
        <v>0</v>
      </c>
      <c r="AQ24" s="81">
        <v>0</v>
      </c>
      <c r="AR24" s="81">
        <v>0</v>
      </c>
      <c r="AS24" s="81">
        <v>0</v>
      </c>
      <c r="AT24" s="81">
        <v>0</v>
      </c>
      <c r="AU24" s="81">
        <v>0</v>
      </c>
      <c r="AV24" s="50">
        <f t="shared" si="0"/>
        <v>148076</v>
      </c>
    </row>
    <row r="25" spans="1:48" s="55" customFormat="1" ht="21">
      <c r="A25" s="104" t="s">
        <v>45</v>
      </c>
      <c r="B25" s="104"/>
      <c r="C25" s="86">
        <f aca="true" t="shared" si="1" ref="C25:H25">SUM(C10:C24)</f>
        <v>600595</v>
      </c>
      <c r="D25" s="86">
        <f t="shared" si="1"/>
        <v>358663</v>
      </c>
      <c r="E25" s="86">
        <f t="shared" si="1"/>
        <v>458122</v>
      </c>
      <c r="F25" s="86">
        <f t="shared" si="1"/>
        <v>443046</v>
      </c>
      <c r="G25" s="86">
        <f>SUM(G10:G24)</f>
        <v>457708</v>
      </c>
      <c r="H25" s="86">
        <f t="shared" si="1"/>
        <v>29066</v>
      </c>
      <c r="I25" s="86">
        <f aca="true" t="shared" si="2" ref="I25:T25">SUM(I10:I24)</f>
        <v>15156</v>
      </c>
      <c r="J25" s="86">
        <f t="shared" si="2"/>
        <v>18639</v>
      </c>
      <c r="K25" s="86">
        <f t="shared" si="2"/>
        <v>14725</v>
      </c>
      <c r="L25" s="86">
        <f t="shared" si="2"/>
        <v>218177</v>
      </c>
      <c r="M25" s="86">
        <f t="shared" si="2"/>
        <v>107391</v>
      </c>
      <c r="N25" s="88"/>
      <c r="O25" s="86">
        <f t="shared" si="2"/>
        <v>125341</v>
      </c>
      <c r="P25" s="86">
        <f t="shared" si="2"/>
        <v>2795</v>
      </c>
      <c r="Q25" s="86">
        <f t="shared" si="2"/>
        <v>316175</v>
      </c>
      <c r="R25" s="86">
        <f t="shared" si="2"/>
        <v>33206</v>
      </c>
      <c r="S25" s="86">
        <f t="shared" si="2"/>
        <v>121600</v>
      </c>
      <c r="T25" s="86">
        <f t="shared" si="2"/>
        <v>149000</v>
      </c>
      <c r="U25" s="86">
        <f aca="true" t="shared" si="3" ref="U25:AE25">SUM(U10:U24)</f>
        <v>58310</v>
      </c>
      <c r="V25" s="81">
        <f t="shared" si="3"/>
        <v>6470</v>
      </c>
      <c r="W25" s="81">
        <f t="shared" si="3"/>
        <v>82333</v>
      </c>
      <c r="X25" s="81">
        <f t="shared" si="3"/>
        <v>340439</v>
      </c>
      <c r="Y25" s="81">
        <f t="shared" si="3"/>
        <v>16371</v>
      </c>
      <c r="Z25" s="81">
        <f t="shared" si="3"/>
        <v>15755</v>
      </c>
      <c r="AA25" s="81">
        <f t="shared" si="3"/>
        <v>6721</v>
      </c>
      <c r="AB25" s="88"/>
      <c r="AC25" s="81">
        <f t="shared" si="3"/>
        <v>16546</v>
      </c>
      <c r="AD25" s="81">
        <f t="shared" si="3"/>
        <v>0</v>
      </c>
      <c r="AE25" s="81">
        <f t="shared" si="3"/>
        <v>28663</v>
      </c>
      <c r="AF25" s="81">
        <f aca="true" t="shared" si="4" ref="AF25:AK25">SUM(AF10:AF24)</f>
        <v>1056</v>
      </c>
      <c r="AG25" s="81">
        <f t="shared" si="4"/>
        <v>2837</v>
      </c>
      <c r="AH25" s="81">
        <f t="shared" si="4"/>
        <v>15086</v>
      </c>
      <c r="AI25" s="81">
        <f t="shared" si="4"/>
        <v>5400</v>
      </c>
      <c r="AJ25" s="81">
        <f t="shared" si="4"/>
        <v>4100</v>
      </c>
      <c r="AK25" s="81">
        <f t="shared" si="4"/>
        <v>70</v>
      </c>
      <c r="AL25" s="81">
        <f aca="true" t="shared" si="5" ref="AL25:AT25">SUM(AL10:AL24)</f>
        <v>10000</v>
      </c>
      <c r="AM25" s="88"/>
      <c r="AN25" s="81">
        <f t="shared" si="5"/>
        <v>9000</v>
      </c>
      <c r="AO25" s="81">
        <f t="shared" si="5"/>
        <v>5000</v>
      </c>
      <c r="AP25" s="81">
        <f t="shared" si="5"/>
        <v>3000</v>
      </c>
      <c r="AQ25" s="81">
        <f t="shared" si="5"/>
        <v>49200</v>
      </c>
      <c r="AR25" s="81">
        <f t="shared" si="5"/>
        <v>19321</v>
      </c>
      <c r="AS25" s="81">
        <f t="shared" si="5"/>
        <v>23773</v>
      </c>
      <c r="AT25" s="81">
        <f t="shared" si="5"/>
        <v>12000</v>
      </c>
      <c r="AU25" s="81">
        <f>SUM(AU10:AU24)</f>
        <v>14049</v>
      </c>
      <c r="AV25" s="50">
        <f t="shared" si="0"/>
        <v>4214905</v>
      </c>
    </row>
    <row r="26" spans="1:48" s="55" customFormat="1" ht="21">
      <c r="A26" s="75" t="s">
        <v>43</v>
      </c>
      <c r="B26" s="73">
        <v>7100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8">
        <v>7100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6">
        <v>0</v>
      </c>
      <c r="Y26" s="86">
        <v>0</v>
      </c>
      <c r="Z26" s="81">
        <v>0</v>
      </c>
      <c r="AA26" s="81">
        <v>0</v>
      </c>
      <c r="AB26" s="88">
        <v>7100</v>
      </c>
      <c r="AC26" s="81">
        <v>0</v>
      </c>
      <c r="AD26" s="81">
        <v>12578</v>
      </c>
      <c r="AE26" s="81">
        <v>0</v>
      </c>
      <c r="AF26" s="81">
        <v>0</v>
      </c>
      <c r="AG26" s="81">
        <v>0</v>
      </c>
      <c r="AH26" s="81">
        <v>0</v>
      </c>
      <c r="AI26" s="81">
        <v>0</v>
      </c>
      <c r="AJ26" s="81">
        <v>0</v>
      </c>
      <c r="AK26" s="81">
        <v>0</v>
      </c>
      <c r="AL26" s="81">
        <v>0</v>
      </c>
      <c r="AM26" s="88">
        <v>7100</v>
      </c>
      <c r="AN26" s="81">
        <v>0</v>
      </c>
      <c r="AO26" s="81">
        <v>0</v>
      </c>
      <c r="AP26" s="81">
        <v>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50">
        <f t="shared" si="0"/>
        <v>12578</v>
      </c>
    </row>
    <row r="27" spans="1:48" s="55" customFormat="1" ht="21">
      <c r="A27" s="105" t="s">
        <v>44</v>
      </c>
      <c r="B27" s="105"/>
      <c r="C27" s="87">
        <f>SUM(C25:C26)</f>
        <v>600595</v>
      </c>
      <c r="D27" s="87">
        <f aca="true" t="shared" si="6" ref="D27:K27">SUM(D25:D26)</f>
        <v>358663</v>
      </c>
      <c r="E27" s="87">
        <f t="shared" si="6"/>
        <v>458122</v>
      </c>
      <c r="F27" s="87">
        <f t="shared" si="6"/>
        <v>443046</v>
      </c>
      <c r="G27" s="87">
        <f t="shared" si="6"/>
        <v>457708</v>
      </c>
      <c r="H27" s="87">
        <f t="shared" si="6"/>
        <v>29066</v>
      </c>
      <c r="I27" s="87">
        <f t="shared" si="6"/>
        <v>15156</v>
      </c>
      <c r="J27" s="87">
        <f t="shared" si="6"/>
        <v>18639</v>
      </c>
      <c r="K27" s="87">
        <f t="shared" si="6"/>
        <v>14725</v>
      </c>
      <c r="L27" s="87">
        <f aca="true" t="shared" si="7" ref="L27:Y27">SUM(L25:L26)</f>
        <v>218177</v>
      </c>
      <c r="M27" s="87">
        <f t="shared" si="7"/>
        <v>107391</v>
      </c>
      <c r="N27" s="88"/>
      <c r="O27" s="87">
        <f t="shared" si="7"/>
        <v>125341</v>
      </c>
      <c r="P27" s="87">
        <f t="shared" si="7"/>
        <v>2795</v>
      </c>
      <c r="Q27" s="87">
        <f t="shared" si="7"/>
        <v>316175</v>
      </c>
      <c r="R27" s="87">
        <f t="shared" si="7"/>
        <v>33206</v>
      </c>
      <c r="S27" s="87">
        <f t="shared" si="7"/>
        <v>121600</v>
      </c>
      <c r="T27" s="87">
        <f>SUM(T25:T26)</f>
        <v>149000</v>
      </c>
      <c r="U27" s="87">
        <f t="shared" si="7"/>
        <v>58310</v>
      </c>
      <c r="V27" s="50">
        <f t="shared" si="7"/>
        <v>6470</v>
      </c>
      <c r="W27" s="50">
        <f>SUM(W25:W26)</f>
        <v>82333</v>
      </c>
      <c r="X27" s="50">
        <f t="shared" si="7"/>
        <v>340439</v>
      </c>
      <c r="Y27" s="50">
        <f t="shared" si="7"/>
        <v>16371</v>
      </c>
      <c r="Z27" s="50">
        <f aca="true" t="shared" si="8" ref="Z27:AH27">SUM(Z25:Z26)</f>
        <v>15755</v>
      </c>
      <c r="AA27" s="50">
        <f t="shared" si="8"/>
        <v>6721</v>
      </c>
      <c r="AB27" s="89"/>
      <c r="AC27" s="50">
        <f t="shared" si="8"/>
        <v>16546</v>
      </c>
      <c r="AD27" s="50">
        <f t="shared" si="8"/>
        <v>12578</v>
      </c>
      <c r="AE27" s="50">
        <f t="shared" si="8"/>
        <v>28663</v>
      </c>
      <c r="AF27" s="50">
        <f>SUM(AF25:AF26)</f>
        <v>1056</v>
      </c>
      <c r="AG27" s="50">
        <f>SUM(AG25:AG26)</f>
        <v>2837</v>
      </c>
      <c r="AH27" s="50">
        <f t="shared" si="8"/>
        <v>15086</v>
      </c>
      <c r="AI27" s="50">
        <f aca="true" t="shared" si="9" ref="AI27:AO27">SUM(AI25:AI26)</f>
        <v>5400</v>
      </c>
      <c r="AJ27" s="50">
        <f t="shared" si="9"/>
        <v>4100</v>
      </c>
      <c r="AK27" s="50">
        <f t="shared" si="9"/>
        <v>70</v>
      </c>
      <c r="AL27" s="50">
        <f t="shared" si="9"/>
        <v>10000</v>
      </c>
      <c r="AM27" s="89"/>
      <c r="AN27" s="50">
        <f t="shared" si="9"/>
        <v>9000</v>
      </c>
      <c r="AO27" s="50">
        <f t="shared" si="9"/>
        <v>5000</v>
      </c>
      <c r="AP27" s="50">
        <f aca="true" t="shared" si="10" ref="AP27:AU27">SUM(AP25:AP26)</f>
        <v>3000</v>
      </c>
      <c r="AQ27" s="89">
        <f t="shared" si="10"/>
        <v>49200</v>
      </c>
      <c r="AR27" s="50">
        <f t="shared" si="10"/>
        <v>19321</v>
      </c>
      <c r="AS27" s="50">
        <f t="shared" si="10"/>
        <v>23773</v>
      </c>
      <c r="AT27" s="50">
        <f t="shared" si="10"/>
        <v>12000</v>
      </c>
      <c r="AU27" s="50">
        <f t="shared" si="10"/>
        <v>14049</v>
      </c>
      <c r="AV27" s="50">
        <f t="shared" si="0"/>
        <v>4227483</v>
      </c>
    </row>
    <row r="28" spans="1:48" s="30" customFormat="1" ht="8.25" customHeight="1">
      <c r="A28" s="27"/>
      <c r="B28" s="92"/>
      <c r="C28" s="27"/>
      <c r="D28" s="27"/>
      <c r="E28" s="27"/>
      <c r="F28" s="28"/>
      <c r="G28" s="28"/>
      <c r="H28" s="28"/>
      <c r="I28" s="28"/>
      <c r="J28" s="28"/>
      <c r="K28" s="28"/>
      <c r="L28" s="27"/>
      <c r="M28" s="27"/>
      <c r="N28" s="92"/>
      <c r="O28" s="27"/>
      <c r="P28" s="27"/>
      <c r="Q28" s="27"/>
      <c r="R28" s="27"/>
      <c r="S28" s="27"/>
      <c r="T28" s="27"/>
      <c r="U28" s="27"/>
      <c r="V28" s="29"/>
      <c r="W28" s="29"/>
      <c r="X28" s="29"/>
      <c r="Y28" s="29"/>
      <c r="Z28" s="29"/>
      <c r="AA28" s="29"/>
      <c r="AB28" s="91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91"/>
      <c r="AN28" s="29"/>
      <c r="AO28" s="29"/>
      <c r="AP28" s="29"/>
      <c r="AQ28" s="29"/>
      <c r="AR28" s="29"/>
      <c r="AS28" s="29"/>
      <c r="AT28" s="29"/>
      <c r="AU28" s="29"/>
      <c r="AV28" s="51"/>
    </row>
    <row r="29" spans="3:48" s="31" customFormat="1" ht="21">
      <c r="C29" s="32"/>
      <c r="D29" s="32"/>
      <c r="E29" s="33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C29" s="32"/>
      <c r="AD29" s="32"/>
      <c r="AE29" s="32"/>
      <c r="AF29" s="32"/>
      <c r="AN29" s="47"/>
      <c r="AO29" s="102" t="s">
        <v>125</v>
      </c>
      <c r="AP29" s="102"/>
      <c r="AR29" s="48" t="s">
        <v>68</v>
      </c>
      <c r="AV29" s="47"/>
    </row>
    <row r="30" spans="1:48" s="34" customFormat="1" ht="21">
      <c r="A30" s="35"/>
      <c r="B30" s="94"/>
      <c r="C30" s="36"/>
      <c r="D30" s="36"/>
      <c r="E30" s="37"/>
      <c r="F30" s="36"/>
      <c r="H30" s="36"/>
      <c r="N30" s="39"/>
      <c r="P30" s="38"/>
      <c r="AB30" s="39"/>
      <c r="AM30" s="39"/>
      <c r="AV30" s="52"/>
    </row>
    <row r="31" s="39" customFormat="1" ht="21">
      <c r="AV31" s="53"/>
    </row>
    <row r="32" spans="2:48" s="34" customFormat="1" ht="21">
      <c r="B32" s="39"/>
      <c r="E32" s="37"/>
      <c r="N32" s="39"/>
      <c r="AB32" s="39"/>
      <c r="AM32" s="39"/>
      <c r="AV32" s="52"/>
    </row>
  </sheetData>
  <sheetProtection/>
  <mergeCells count="14">
    <mergeCell ref="A1:M1"/>
    <mergeCell ref="A2:M2"/>
    <mergeCell ref="A7:A9"/>
    <mergeCell ref="A5:K5"/>
    <mergeCell ref="AB7:AB9"/>
    <mergeCell ref="A3:M3"/>
    <mergeCell ref="AV7:AV9"/>
    <mergeCell ref="A25:B25"/>
    <mergeCell ref="A27:B27"/>
    <mergeCell ref="N7:N9"/>
    <mergeCell ref="B7:B9"/>
    <mergeCell ref="E7:E8"/>
    <mergeCell ref="AT7:AT8"/>
    <mergeCell ref="AM7:AM9"/>
  </mergeCells>
  <printOptions/>
  <pageMargins left="1.0236220472440944" right="0.2362204724409449" top="0.7480314960629921" bottom="0.7480314960629921" header="0.31496062992125984" footer="0.31496062992125984"/>
  <pageSetup fitToWidth="5" horizontalDpi="600" verticalDpi="600" orientation="landscape" paperSize="9" scale="60" r:id="rId3"/>
  <colBreaks count="3" manualBreakCount="3">
    <brk id="13" max="28" man="1"/>
    <brk id="27" max="28" man="1"/>
    <brk id="38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0"/>
  <sheetViews>
    <sheetView tabSelected="1" zoomScale="85" zoomScaleNormal="85" workbookViewId="0" topLeftCell="A16">
      <selection activeCell="C22" sqref="C22"/>
    </sheetView>
  </sheetViews>
  <sheetFormatPr defaultColWidth="9.00390625" defaultRowHeight="16.5"/>
  <cols>
    <col min="1" max="1" width="5.00390625" style="9" customWidth="1"/>
    <col min="2" max="2" width="7.625" style="9" customWidth="1"/>
    <col min="3" max="3" width="42.75390625" style="9" bestFit="1" customWidth="1"/>
    <col min="4" max="4" width="12.25390625" style="11" customWidth="1"/>
    <col min="5" max="5" width="12.75390625" style="9" customWidth="1"/>
    <col min="6" max="6" width="11.625" style="45" customWidth="1"/>
    <col min="7" max="16384" width="9.00390625" style="9" customWidth="1"/>
  </cols>
  <sheetData>
    <row r="1" spans="2:6" s="72" customFormat="1" ht="15.75">
      <c r="B1" s="118" t="s">
        <v>105</v>
      </c>
      <c r="C1" s="118"/>
      <c r="D1" s="118"/>
      <c r="E1" s="118"/>
      <c r="F1" s="118"/>
    </row>
    <row r="2" spans="2:6" s="72" customFormat="1" ht="15.75">
      <c r="B2" s="117" t="s">
        <v>123</v>
      </c>
      <c r="C2" s="117"/>
      <c r="D2" s="117"/>
      <c r="E2" s="117"/>
      <c r="F2" s="117"/>
    </row>
    <row r="3" spans="2:6" s="72" customFormat="1" ht="15.75">
      <c r="B3" s="117" t="s">
        <v>106</v>
      </c>
      <c r="C3" s="117"/>
      <c r="D3" s="117"/>
      <c r="E3" s="117"/>
      <c r="F3" s="117"/>
    </row>
    <row r="4" spans="2:6" ht="15">
      <c r="B4" s="119"/>
      <c r="C4" s="119"/>
      <c r="D4" s="119"/>
      <c r="E4" s="119"/>
      <c r="F4" s="43"/>
    </row>
    <row r="5" spans="2:6" ht="15.75">
      <c r="B5" s="116" t="s">
        <v>58</v>
      </c>
      <c r="C5" s="116"/>
      <c r="D5" s="116"/>
      <c r="E5" s="116"/>
      <c r="F5" s="116"/>
    </row>
    <row r="6" spans="2:6" ht="15">
      <c r="B6" s="10"/>
      <c r="C6" s="10"/>
      <c r="D6" s="10"/>
      <c r="E6" s="10"/>
      <c r="F6" s="10"/>
    </row>
    <row r="7" spans="2:6" ht="75">
      <c r="B7" s="65"/>
      <c r="C7" s="66"/>
      <c r="D7" s="62" t="s">
        <v>118</v>
      </c>
      <c r="E7" s="56" t="s">
        <v>70</v>
      </c>
      <c r="F7" s="71" t="s">
        <v>104</v>
      </c>
    </row>
    <row r="8" spans="2:6" s="13" customFormat="1" ht="30">
      <c r="B8" s="63" t="s">
        <v>6</v>
      </c>
      <c r="C8" s="64" t="s">
        <v>7</v>
      </c>
      <c r="D8" s="12">
        <v>13627</v>
      </c>
      <c r="E8" s="14">
        <v>0</v>
      </c>
      <c r="F8" s="16">
        <f>SUM(D8:E8)</f>
        <v>13627</v>
      </c>
    </row>
    <row r="9" spans="2:6" s="13" customFormat="1" ht="15">
      <c r="B9" s="3" t="s">
        <v>8</v>
      </c>
      <c r="C9" s="1" t="s">
        <v>9</v>
      </c>
      <c r="D9" s="12">
        <v>1778894</v>
      </c>
      <c r="E9" s="14">
        <v>0</v>
      </c>
      <c r="F9" s="16">
        <f aca="true" t="shared" si="0" ref="F9:F31">SUM(D9:E9)</f>
        <v>1778894</v>
      </c>
    </row>
    <row r="10" spans="2:6" s="13" customFormat="1" ht="15">
      <c r="B10" s="3" t="s">
        <v>10</v>
      </c>
      <c r="C10" s="1" t="s">
        <v>11</v>
      </c>
      <c r="D10" s="12">
        <v>130206</v>
      </c>
      <c r="E10" s="14">
        <v>0</v>
      </c>
      <c r="F10" s="16">
        <f t="shared" si="0"/>
        <v>130206</v>
      </c>
    </row>
    <row r="11" spans="2:6" s="13" customFormat="1" ht="15">
      <c r="B11" s="3" t="s">
        <v>12</v>
      </c>
      <c r="C11" s="1" t="s">
        <v>54</v>
      </c>
      <c r="D11" s="12">
        <v>20809</v>
      </c>
      <c r="E11" s="14">
        <v>0</v>
      </c>
      <c r="F11" s="16">
        <f t="shared" si="0"/>
        <v>20809</v>
      </c>
    </row>
    <row r="12" spans="2:6" s="13" customFormat="1" ht="15">
      <c r="B12" s="3" t="s">
        <v>53</v>
      </c>
      <c r="C12" s="1" t="s">
        <v>55</v>
      </c>
      <c r="D12" s="12">
        <f>777+7696</f>
        <v>8473</v>
      </c>
      <c r="E12" s="14">
        <v>0</v>
      </c>
      <c r="F12" s="16">
        <f t="shared" si="0"/>
        <v>8473</v>
      </c>
    </row>
    <row r="13" spans="2:6" s="13" customFormat="1" ht="15">
      <c r="B13" s="3" t="s">
        <v>13</v>
      </c>
      <c r="C13" s="1" t="s">
        <v>14</v>
      </c>
      <c r="D13" s="14">
        <f>1300+10319</f>
        <v>11619</v>
      </c>
      <c r="E13" s="14">
        <v>0</v>
      </c>
      <c r="F13" s="16">
        <f t="shared" si="0"/>
        <v>11619</v>
      </c>
    </row>
    <row r="14" spans="2:6" s="13" customFormat="1" ht="15">
      <c r="B14" s="3" t="s">
        <v>15</v>
      </c>
      <c r="C14" s="1" t="s">
        <v>16</v>
      </c>
      <c r="D14" s="14">
        <v>3100</v>
      </c>
      <c r="E14" s="14">
        <v>0</v>
      </c>
      <c r="F14" s="16">
        <f t="shared" si="0"/>
        <v>3100</v>
      </c>
    </row>
    <row r="15" spans="2:6" s="13" customFormat="1" ht="15">
      <c r="B15" s="3" t="s">
        <v>17</v>
      </c>
      <c r="C15" s="1" t="s">
        <v>18</v>
      </c>
      <c r="D15" s="14">
        <v>490</v>
      </c>
      <c r="E15" s="14">
        <v>0</v>
      </c>
      <c r="F15" s="16">
        <f t="shared" si="0"/>
        <v>490</v>
      </c>
    </row>
    <row r="16" spans="2:6" s="13" customFormat="1" ht="15">
      <c r="B16" s="3" t="s">
        <v>19</v>
      </c>
      <c r="C16" s="1" t="s">
        <v>20</v>
      </c>
      <c r="D16" s="14">
        <v>1000</v>
      </c>
      <c r="E16" s="14">
        <v>0</v>
      </c>
      <c r="F16" s="16">
        <f t="shared" si="0"/>
        <v>1000</v>
      </c>
    </row>
    <row r="17" spans="2:6" s="13" customFormat="1" ht="15">
      <c r="B17" s="3" t="s">
        <v>47</v>
      </c>
      <c r="C17" s="1" t="s">
        <v>48</v>
      </c>
      <c r="D17" s="14">
        <v>500</v>
      </c>
      <c r="E17" s="14">
        <v>0</v>
      </c>
      <c r="F17" s="16">
        <f t="shared" si="0"/>
        <v>500</v>
      </c>
    </row>
    <row r="18" spans="2:6" s="13" customFormat="1" ht="15">
      <c r="B18" s="3" t="s">
        <v>21</v>
      </c>
      <c r="C18" s="1" t="s">
        <v>22</v>
      </c>
      <c r="D18" s="14">
        <v>20000</v>
      </c>
      <c r="E18" s="14">
        <v>0</v>
      </c>
      <c r="F18" s="16">
        <f t="shared" si="0"/>
        <v>20000</v>
      </c>
    </row>
    <row r="19" spans="2:6" s="13" customFormat="1" ht="30">
      <c r="B19" s="3" t="s">
        <v>23</v>
      </c>
      <c r="C19" s="1" t="s">
        <v>24</v>
      </c>
      <c r="D19" s="12">
        <f>385544+30000+3312+7499+2835+16546+7440+232163+190328</f>
        <v>875667</v>
      </c>
      <c r="E19" s="14">
        <v>0</v>
      </c>
      <c r="F19" s="16">
        <f t="shared" si="0"/>
        <v>875667</v>
      </c>
    </row>
    <row r="20" spans="2:6" s="13" customFormat="1" ht="45">
      <c r="B20" s="3" t="s">
        <v>25</v>
      </c>
      <c r="C20" s="1" t="s">
        <v>26</v>
      </c>
      <c r="D20" s="12">
        <f>15086+39692+19000+2735+2400+3000+4100+6900</f>
        <v>92913</v>
      </c>
      <c r="E20" s="14">
        <v>0</v>
      </c>
      <c r="F20" s="16">
        <f>SUM(D20:E20)</f>
        <v>92913</v>
      </c>
    </row>
    <row r="21" spans="2:6" s="13" customFormat="1" ht="30">
      <c r="B21" s="3" t="s">
        <v>27</v>
      </c>
      <c r="C21" s="1" t="s">
        <v>28</v>
      </c>
      <c r="D21" s="12">
        <v>699973</v>
      </c>
      <c r="E21" s="14">
        <v>0</v>
      </c>
      <c r="F21" s="16">
        <f t="shared" si="0"/>
        <v>699973</v>
      </c>
    </row>
    <row r="22" spans="2:6" s="13" customFormat="1" ht="30">
      <c r="B22" s="4" t="s">
        <v>27</v>
      </c>
      <c r="C22" s="1" t="s">
        <v>56</v>
      </c>
      <c r="D22" s="12">
        <v>20609</v>
      </c>
      <c r="E22" s="14">
        <v>0</v>
      </c>
      <c r="F22" s="16">
        <f t="shared" si="0"/>
        <v>20609</v>
      </c>
    </row>
    <row r="23" spans="2:6" s="13" customFormat="1" ht="30">
      <c r="B23" s="3" t="s">
        <v>29</v>
      </c>
      <c r="C23" s="1" t="s">
        <v>57</v>
      </c>
      <c r="D23" s="12">
        <v>28073</v>
      </c>
      <c r="E23" s="14">
        <v>0</v>
      </c>
      <c r="F23" s="16">
        <f t="shared" si="0"/>
        <v>28073</v>
      </c>
    </row>
    <row r="24" spans="2:6" s="13" customFormat="1" ht="30">
      <c r="B24" s="3" t="s">
        <v>30</v>
      </c>
      <c r="C24" s="1" t="s">
        <v>31</v>
      </c>
      <c r="D24" s="12">
        <f>D25+D26</f>
        <v>200000</v>
      </c>
      <c r="E24" s="14">
        <v>0</v>
      </c>
      <c r="F24" s="16">
        <f t="shared" si="0"/>
        <v>200000</v>
      </c>
    </row>
    <row r="25" spans="2:6" s="13" customFormat="1" ht="15">
      <c r="B25" s="57" t="s">
        <v>49</v>
      </c>
      <c r="C25" s="100" t="s">
        <v>50</v>
      </c>
      <c r="D25" s="23">
        <v>100000</v>
      </c>
      <c r="E25" s="14">
        <v>0</v>
      </c>
      <c r="F25" s="16">
        <f t="shared" si="0"/>
        <v>100000</v>
      </c>
    </row>
    <row r="26" spans="2:6" s="13" customFormat="1" ht="15">
      <c r="B26" s="57" t="s">
        <v>32</v>
      </c>
      <c r="C26" s="100" t="s">
        <v>33</v>
      </c>
      <c r="D26" s="24">
        <v>100000</v>
      </c>
      <c r="E26" s="14">
        <v>0</v>
      </c>
      <c r="F26" s="16">
        <f t="shared" si="0"/>
        <v>100000</v>
      </c>
    </row>
    <row r="27" spans="2:6" s="13" customFormat="1" ht="15">
      <c r="B27" s="3" t="s">
        <v>34</v>
      </c>
      <c r="C27" s="1" t="s">
        <v>35</v>
      </c>
      <c r="D27" s="12">
        <v>31700</v>
      </c>
      <c r="E27" s="14">
        <v>120</v>
      </c>
      <c r="F27" s="16">
        <f>SUM(D27:E27)</f>
        <v>31820</v>
      </c>
    </row>
    <row r="28" spans="2:6" s="13" customFormat="1" ht="15">
      <c r="B28" s="3" t="s">
        <v>36</v>
      </c>
      <c r="C28" s="3" t="s">
        <v>37</v>
      </c>
      <c r="D28" s="14">
        <v>15000</v>
      </c>
      <c r="E28" s="14">
        <v>13617</v>
      </c>
      <c r="F28" s="16">
        <f>SUM(D28:E28)</f>
        <v>28617</v>
      </c>
    </row>
    <row r="29" spans="2:6" s="13" customFormat="1" ht="30">
      <c r="B29" s="3" t="s">
        <v>38</v>
      </c>
      <c r="C29" s="1" t="s">
        <v>39</v>
      </c>
      <c r="D29" s="14">
        <f>57000+6107</f>
        <v>63107</v>
      </c>
      <c r="E29" s="14">
        <v>2013</v>
      </c>
      <c r="F29" s="16">
        <f>SUM(D29:E29)</f>
        <v>65120</v>
      </c>
    </row>
    <row r="30" spans="2:6" s="13" customFormat="1" ht="15">
      <c r="B30" s="3"/>
      <c r="C30" s="2" t="s">
        <v>40</v>
      </c>
      <c r="D30" s="16">
        <f>D29+D28+D27+D24+D23+D22+D21+D20+D19+D18+D17+D16+D15+D14+D13+D12+D11+D10+D9+D8</f>
        <v>4015760</v>
      </c>
      <c r="E30" s="16">
        <f>E29+E28+E27+E24+E23+E22+E21+E20+E19+E18+E17+E16+E15+E14+E13+E12+E11+E10+E9+E8</f>
        <v>15750</v>
      </c>
      <c r="F30" s="16">
        <f>F29+F28+F27+F24+F23+F22+F21+F20+F19+F18+F17+F16+F15+F14+F13+F12+F11+F10+F9+F8</f>
        <v>4031510</v>
      </c>
    </row>
    <row r="31" spans="2:6" s="13" customFormat="1" ht="15">
      <c r="B31" s="3"/>
      <c r="C31" s="1" t="s">
        <v>51</v>
      </c>
      <c r="D31" s="17">
        <v>0</v>
      </c>
      <c r="E31" s="17">
        <v>0</v>
      </c>
      <c r="F31" s="16">
        <f t="shared" si="0"/>
        <v>0</v>
      </c>
    </row>
    <row r="32" spans="2:6" s="13" customFormat="1" ht="15">
      <c r="B32" s="3"/>
      <c r="C32" s="96" t="s">
        <v>121</v>
      </c>
      <c r="D32" s="16">
        <f>SUM(D30:D31)</f>
        <v>4015760</v>
      </c>
      <c r="E32" s="16">
        <f>SUM(E30:E31)</f>
        <v>15750</v>
      </c>
      <c r="F32" s="16">
        <f>SUM(F30:F31)</f>
        <v>4031510</v>
      </c>
    </row>
    <row r="33" spans="2:6" s="13" customFormat="1" ht="15">
      <c r="B33" s="5"/>
      <c r="C33" s="95" t="s">
        <v>119</v>
      </c>
      <c r="D33" s="15">
        <f>80494+102961+77</f>
        <v>183532</v>
      </c>
      <c r="E33" s="42">
        <v>12441</v>
      </c>
      <c r="F33" s="42">
        <f>SUM(D33:E33)</f>
        <v>195973</v>
      </c>
    </row>
    <row r="34" spans="2:6" s="99" customFormat="1" ht="15.75">
      <c r="B34" s="6"/>
      <c r="C34" s="97" t="s">
        <v>122</v>
      </c>
      <c r="D34" s="98">
        <f>SUM(D32:D33)</f>
        <v>4199292</v>
      </c>
      <c r="E34" s="98">
        <f>SUM(E32:E33)</f>
        <v>28191</v>
      </c>
      <c r="F34" s="98">
        <f>SUM(F32:F33)</f>
        <v>4227483</v>
      </c>
    </row>
    <row r="35" spans="2:6" s="13" customFormat="1" ht="15">
      <c r="B35" s="3"/>
      <c r="C35" s="95" t="s">
        <v>120</v>
      </c>
      <c r="D35" s="42">
        <v>0</v>
      </c>
      <c r="E35" s="58">
        <v>0</v>
      </c>
      <c r="F35" s="42">
        <f>F34-'IZDEVUMI 2018'!AV27</f>
        <v>0</v>
      </c>
    </row>
    <row r="36" spans="2:6" ht="15">
      <c r="B36" s="18"/>
      <c r="C36" s="18"/>
      <c r="D36" s="19"/>
      <c r="E36" s="18"/>
      <c r="F36" s="44"/>
    </row>
    <row r="38" spans="2:5" ht="15">
      <c r="B38" s="120" t="s">
        <v>126</v>
      </c>
      <c r="C38" s="120"/>
      <c r="D38" s="120"/>
      <c r="E38" s="120"/>
    </row>
    <row r="39" spans="3:4" ht="15">
      <c r="C39" s="20"/>
      <c r="D39" s="21"/>
    </row>
    <row r="40" ht="15">
      <c r="D40" s="22"/>
    </row>
  </sheetData>
  <sheetProtection/>
  <mergeCells count="6">
    <mergeCell ref="B5:F5"/>
    <mergeCell ref="B3:F3"/>
    <mergeCell ref="B2:F2"/>
    <mergeCell ref="B1:F1"/>
    <mergeCell ref="B4:E4"/>
    <mergeCell ref="B38:E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  <ignoredErrors>
    <ignoredError sqref="D33 F30:F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</dc:creator>
  <cp:keywords/>
  <dc:description/>
  <cp:lastModifiedBy>Darbiniece</cp:lastModifiedBy>
  <cp:lastPrinted>2018-01-17T07:40:02Z</cp:lastPrinted>
  <dcterms:created xsi:type="dcterms:W3CDTF">2015-12-08T13:00:32Z</dcterms:created>
  <dcterms:modified xsi:type="dcterms:W3CDTF">2018-01-30T11:14:06Z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2.2.1</vt:lpwstr>
  </property>
</Properties>
</file>