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780" tabRatio="543" activeTab="0"/>
  </bookViews>
  <sheets>
    <sheet name="IZDEVUMI 2018" sheetId="1" r:id="rId1"/>
    <sheet name="IENEMUMI 2018" sheetId="2" r:id="rId2"/>
  </sheets>
  <definedNames>
    <definedName name="_xlnm.Print_Area" localSheetId="0">'IZDEVUMI 2018'!$A$1:$AY$30</definedName>
  </definedNames>
  <calcPr fullCalcOnLoad="1"/>
</workbook>
</file>

<file path=xl/comments1.xml><?xml version="1.0" encoding="utf-8"?>
<comments xmlns="http://schemas.openxmlformats.org/spreadsheetml/2006/main">
  <authors>
    <author>Valentīna</author>
  </authors>
  <commentList>
    <comment ref="AN17" authorId="0">
      <text>
        <r>
          <rPr>
            <b/>
            <sz val="9"/>
            <rFont val="Tahoma"/>
            <family val="2"/>
          </rPr>
          <t>Informācija pie St.53 budžeta pieprasījuma</t>
        </r>
      </text>
    </comment>
    <comment ref="AO22" authorId="0">
      <text>
        <r>
          <rPr>
            <b/>
            <sz val="9"/>
            <rFont val="Tahoma"/>
            <family val="2"/>
          </rPr>
          <t>Informācija pie St.53 budžeta pieprasījuma</t>
        </r>
      </text>
    </comment>
    <comment ref="AR16" authorId="0">
      <text>
        <r>
          <rPr>
            <b/>
            <sz val="9"/>
            <rFont val="Tahoma"/>
            <family val="2"/>
          </rPr>
          <t>Informācija pie St.53 budžeta pieprasījuma</t>
        </r>
      </text>
    </comment>
    <comment ref="AW22" authorId="0">
      <text>
        <r>
          <rPr>
            <b/>
            <sz val="9"/>
            <rFont val="Tahoma"/>
            <family val="2"/>
          </rPr>
          <t>Informācija pie St.53 budžeta pieprasījuma</t>
        </r>
      </text>
    </comment>
    <comment ref="AV22" authorId="0">
      <text>
        <r>
          <rPr>
            <b/>
            <sz val="9"/>
            <rFont val="Tahoma"/>
            <family val="2"/>
          </rPr>
          <t>Informācija pie St.53 budžeta pieprasījuma</t>
        </r>
      </text>
    </comment>
    <comment ref="AU16" authorId="0">
      <text>
        <r>
          <rPr>
            <b/>
            <sz val="9"/>
            <rFont val="Tahoma"/>
            <family val="2"/>
          </rPr>
          <t>Informācija pie St.53 budžeta pieprasījuma</t>
        </r>
      </text>
    </comment>
    <comment ref="AU22" authorId="0">
      <text>
        <r>
          <rPr>
            <b/>
            <sz val="9"/>
            <rFont val="Tahoma"/>
            <family val="2"/>
          </rPr>
          <t>Informācija pie St.53 budžeta pieprasījuma</t>
        </r>
      </text>
    </comment>
    <comment ref="AT22" authorId="0">
      <text>
        <r>
          <rPr>
            <b/>
            <sz val="9"/>
            <rFont val="Tahoma"/>
            <family val="2"/>
          </rPr>
          <t>Informācija pie St.53 budžeta pieprasījuma</t>
        </r>
      </text>
    </comment>
    <comment ref="AQ16" authorId="0">
      <text>
        <r>
          <rPr>
            <b/>
            <sz val="9"/>
            <rFont val="Tahoma"/>
            <family val="2"/>
          </rPr>
          <t>Informācija pie St.53 budžeta pieprasījuma</t>
        </r>
      </text>
    </comment>
    <comment ref="AP22" authorId="0">
      <text>
        <r>
          <rPr>
            <b/>
            <sz val="9"/>
            <rFont val="Tahoma"/>
            <family val="2"/>
          </rPr>
          <t>Informācija pie St.53 budžeta pieprasījuma</t>
        </r>
      </text>
    </comment>
    <comment ref="AU11" authorId="0">
      <text>
        <r>
          <rPr>
            <b/>
            <sz val="9"/>
            <rFont val="Tahoma"/>
            <family val="2"/>
          </rPr>
          <t>Informācija pie St.53 budžeta pieprasījuma</t>
        </r>
      </text>
    </comment>
    <comment ref="AU13" authorId="0">
      <text>
        <r>
          <rPr>
            <b/>
            <sz val="9"/>
            <rFont val="Tahoma"/>
            <family val="2"/>
          </rPr>
          <t>mainīgs lielums - neplānotie izdevumi</t>
        </r>
        <r>
          <rPr>
            <sz val="9"/>
            <rFont val="Tahoma"/>
            <family val="2"/>
          </rPr>
          <t xml:space="preserve">
</t>
        </r>
      </text>
    </comment>
    <comment ref="AU14" authorId="0">
      <text>
        <r>
          <rPr>
            <b/>
            <sz val="9"/>
            <rFont val="Tahoma"/>
            <family val="2"/>
          </rPr>
          <t>mainīgs lielums - neplānotie izdevumi</t>
        </r>
        <r>
          <rPr>
            <sz val="9"/>
            <rFont val="Tahoma"/>
            <family val="2"/>
          </rPr>
          <t xml:space="preserve">
</t>
        </r>
      </text>
    </comment>
    <comment ref="AX22" authorId="0">
      <text>
        <r>
          <rPr>
            <b/>
            <sz val="9"/>
            <rFont val="Tahoma"/>
            <family val="2"/>
          </rPr>
          <t xml:space="preserve">Informācija pie Galvenās grāmatvedes S.Zabludovskas </t>
        </r>
      </text>
    </comment>
  </commentList>
</comments>
</file>

<file path=xl/sharedStrings.xml><?xml version="1.0" encoding="utf-8"?>
<sst xmlns="http://schemas.openxmlformats.org/spreadsheetml/2006/main" count="178" uniqueCount="131">
  <si>
    <t>Izdevumu kods</t>
  </si>
  <si>
    <t>Darba samaksa pedagogiem un citiem darbiniekiem no mērķdotācijām</t>
  </si>
  <si>
    <t xml:space="preserve">Darba samaksa tehniskajiem darbiniekiem </t>
  </si>
  <si>
    <t>VSAOI pedagogiem un citiem darbiniekiem no mērķdotācijām</t>
  </si>
  <si>
    <t>Komandējumi</t>
  </si>
  <si>
    <t>Pašvaldības budžeta % maksājumi Valsts kasei</t>
  </si>
  <si>
    <t>1.1.1.1.</t>
  </si>
  <si>
    <t>Iedzīvotāju ienākuma nodoklis iepriekšējā gada nesadalītais atlikums</t>
  </si>
  <si>
    <t>1.1.1.2.</t>
  </si>
  <si>
    <t xml:space="preserve">Iedzīvotāju ienākuma nodoklis pārskata gadā </t>
  </si>
  <si>
    <t>4.1.1.0.</t>
  </si>
  <si>
    <t>Nekustamā īpašuma nodoklis par zemi</t>
  </si>
  <si>
    <t>4.1.2.0.</t>
  </si>
  <si>
    <t>8.3.9.0.</t>
  </si>
  <si>
    <t>Pārējie ieņēmumi no dividendēm</t>
  </si>
  <si>
    <t>9.4.0.0.</t>
  </si>
  <si>
    <t>Valsts nodevas</t>
  </si>
  <si>
    <t>9.5.0.0.</t>
  </si>
  <si>
    <t>Pašvaldību nodevas</t>
  </si>
  <si>
    <t>10.0.0.0.</t>
  </si>
  <si>
    <t>Sodi un sankcijas</t>
  </si>
  <si>
    <t>13.1.0.0.</t>
  </si>
  <si>
    <t xml:space="preserve">Ieņēmumi no ēku un būvju īpašuma pārdošanas </t>
  </si>
  <si>
    <t>18.6.2.0.</t>
  </si>
  <si>
    <t>Pašvaldību budžetā saņemtās valsts budžeta mērķdotācijas</t>
  </si>
  <si>
    <t>18.6.3.0.</t>
  </si>
  <si>
    <t>Pašvaldību budžetā saņemtie uzturēšanas izdevumu transferti ārvalstu finanšu palīdzības projektu īstenošanai no valsts budžeta iestādēm</t>
  </si>
  <si>
    <t>18.6.4.0.</t>
  </si>
  <si>
    <t>Ieņēmumi no pašvaldību finanšu izlīdzināšanas fonda</t>
  </si>
  <si>
    <t>18.6.9.0.</t>
  </si>
  <si>
    <t>19.2.0.0.</t>
  </si>
  <si>
    <t>Ieņēmumi pašvaldības budžetā no citām pašvaldībām izglītības funkciju nodrošināšanai</t>
  </si>
  <si>
    <t>19.2.3.0.</t>
  </si>
  <si>
    <t>Ieņēmumi sociālās palīdzības funkciju nodrošināšanai</t>
  </si>
  <si>
    <t>21.3.5.0.</t>
  </si>
  <si>
    <t>Maksa par izglītības pakalpojumiem</t>
  </si>
  <si>
    <t>21.3.8.0.</t>
  </si>
  <si>
    <t>Ieņēmumi par nomu un īri</t>
  </si>
  <si>
    <t>21.3.9.0.</t>
  </si>
  <si>
    <t>Ieņēmumi no pārējiem budžeta iestāžu maksas pakalpojumiem</t>
  </si>
  <si>
    <t>Kopā ieņēmumi pirms aizdevuma nomaksas:</t>
  </si>
  <si>
    <t>VSAOI tehniskajiem darbiniekiem</t>
  </si>
  <si>
    <t>Apstiprinātais budžets</t>
  </si>
  <si>
    <t>Kredīta atmaksa</t>
  </si>
  <si>
    <t>PAVISAM</t>
  </si>
  <si>
    <t>Izdevumi kopā pirms kredīta atmaksas:</t>
  </si>
  <si>
    <t>Pārējie klasifikācijā neminētie maksājumi iedzīvotājiem natūrā un kompensācijas</t>
  </si>
  <si>
    <t>12.0.0.0.</t>
  </si>
  <si>
    <t>Nenodokļu ieņēmumi</t>
  </si>
  <si>
    <t>19.2.1.0</t>
  </si>
  <si>
    <t>ieņēmumi izglītības nodrošināšanai</t>
  </si>
  <si>
    <t>Aizdevuma atmaksa</t>
  </si>
  <si>
    <t>ELFLA topogrāfijas izstrāde ceļiem (2017.gada rēķinu apmaksa)</t>
  </si>
  <si>
    <t>4.1.3.0.</t>
  </si>
  <si>
    <t>Nekustamā īpašuma nodoklis par ēkām</t>
  </si>
  <si>
    <t>Nekustamā īpašuma nodoklis par mājokli</t>
  </si>
  <si>
    <t>Ieņēmumi no pašvaldību finanšu izlīdzināšanas fonda par iepriekšējo gadu</t>
  </si>
  <si>
    <t>Pārējie pašvadlības saņemtie valsts budžeta iestāžu transferti</t>
  </si>
  <si>
    <t>Salas novada pašvaldības 2018. gada pamatbudžeta ieņēmumi</t>
  </si>
  <si>
    <t>Salas novada pašvaldības 2018. gada pamatbudžeta izdevumi</t>
  </si>
  <si>
    <t>Pakalpojumi</t>
  </si>
  <si>
    <t>Krājumi, materiāli,energoresursi, preces, biroja preces un inventārs</t>
  </si>
  <si>
    <t>Izdevumi periodikas iegādei (gGrāmatas,žurnāli)</t>
  </si>
  <si>
    <t>Pamatkapitāla veidošana - nemateriālie ieguldījumi</t>
  </si>
  <si>
    <t>Pamatkapitāla veidošana - pamatlīdzekļi</t>
  </si>
  <si>
    <t>Sociālie pabalsti naudā</t>
  </si>
  <si>
    <t>Pašvaldību uzturēšanas izdevumu transferti</t>
  </si>
  <si>
    <t>Budžeta iestāžu nodokļu, nodevu un naudas sodu maksājumi (PVN, NĪN, Dabas resursu nodoklis))</t>
  </si>
  <si>
    <r>
      <t xml:space="preserve">Kopā                  </t>
    </r>
    <r>
      <rPr>
        <b/>
        <i/>
        <sz val="16"/>
        <color indexed="8"/>
        <rFont val="Calibri"/>
        <family val="2"/>
      </rPr>
      <t>(euro)</t>
    </r>
  </si>
  <si>
    <r>
      <t xml:space="preserve">Biržu internāt-pamatskola apstiprināts budžets                          </t>
    </r>
    <r>
      <rPr>
        <i/>
        <sz val="11"/>
        <color indexed="8"/>
        <rFont val="Calibri"/>
        <family val="2"/>
      </rPr>
      <t>(euro)</t>
    </r>
  </si>
  <si>
    <t xml:space="preserve">Salas vidusskola                  </t>
  </si>
  <si>
    <t>Biržu pamatskola</t>
  </si>
  <si>
    <t>Birzu internāt-pamatskola</t>
  </si>
  <si>
    <t xml:space="preserve">PII Ābelīte     </t>
  </si>
  <si>
    <t xml:space="preserve">Administrācija </t>
  </si>
  <si>
    <t xml:space="preserve">Salas bibliotēka </t>
  </si>
  <si>
    <t xml:space="preserve">Biržu          bibliotēka                          </t>
  </si>
  <si>
    <t xml:space="preserve">Sēlpils I bibliotēka                            </t>
  </si>
  <si>
    <t xml:space="preserve">Sēlpils II    bibliotēka                                                 </t>
  </si>
  <si>
    <t xml:space="preserve">Salas kultūras nams                   </t>
  </si>
  <si>
    <t xml:space="preserve">Biržu                                        tautas            nams                                 </t>
  </si>
  <si>
    <t xml:space="preserve">Sēlpils                             kultūras                            nams                        </t>
  </si>
  <si>
    <t xml:space="preserve">Raiņa klubs                          </t>
  </si>
  <si>
    <t xml:space="preserve">Sociālais dienests                     </t>
  </si>
  <si>
    <t xml:space="preserve">Bāriņtiesa                                     </t>
  </si>
  <si>
    <t xml:space="preserve">Vides sakopšana un labiekārtošana                            </t>
  </si>
  <si>
    <t xml:space="preserve">Komunālā saimniecība </t>
  </si>
  <si>
    <t xml:space="preserve">Sēlpils pagagasta pārvalde                            </t>
  </si>
  <si>
    <t xml:space="preserve">Sabiedriskā kārtība             </t>
  </si>
  <si>
    <t xml:space="preserve">Saimnieciskā nodaļa                </t>
  </si>
  <si>
    <t xml:space="preserve">Jauniešu                                    centrs                         </t>
  </si>
  <si>
    <t xml:space="preserve">ĢAC                                      "Saulstari"                            </t>
  </si>
  <si>
    <t xml:space="preserve">Attīstības nodaļa      </t>
  </si>
  <si>
    <t xml:space="preserve">KAC                                                 </t>
  </si>
  <si>
    <t xml:space="preserve">Asistenta palīgs pašvaldībā                         </t>
  </si>
  <si>
    <t xml:space="preserve">Kredīti                         </t>
  </si>
  <si>
    <t xml:space="preserve">Lauksaimnieki </t>
  </si>
  <si>
    <t xml:space="preserve">Deputāti                                                           </t>
  </si>
  <si>
    <t xml:space="preserve">Salas vsk. asistenta palīgs                                                                    </t>
  </si>
  <si>
    <r>
      <t xml:space="preserve">Eiropas SF projekts </t>
    </r>
    <r>
      <rPr>
        <sz val="13"/>
        <color indexed="8"/>
        <rFont val="Calibri"/>
        <family val="2"/>
      </rPr>
      <t>Nr.3APSD-1500-2012</t>
    </r>
    <r>
      <rPr>
        <sz val="14"/>
        <color indexed="8"/>
        <rFont val="Calibri"/>
        <family val="2"/>
      </rPr>
      <t xml:space="preserve">                 (</t>
    </r>
    <r>
      <rPr>
        <i/>
        <sz val="14"/>
        <color indexed="8"/>
        <rFont val="Calibri"/>
        <family val="2"/>
      </rPr>
      <t>Bezdarbnieki)</t>
    </r>
  </si>
  <si>
    <t xml:space="preserve">Atbalsts kultūras un sporta pasākumiem                                                            </t>
  </si>
  <si>
    <t xml:space="preserve">Jaunieša biznesa ideju konkurss Salas novadā "JAUNIETIS ATNĀCIS UZ LAUKIEM"                        </t>
  </si>
  <si>
    <t>315/5527</t>
  </si>
  <si>
    <r>
      <t xml:space="preserve">Apstiprināts budžets                      KOPĀ                                            </t>
    </r>
    <r>
      <rPr>
        <b/>
        <i/>
        <sz val="12"/>
        <color indexed="8"/>
        <rFont val="Calibri"/>
        <family val="2"/>
      </rPr>
      <t>(euro)</t>
    </r>
  </si>
  <si>
    <t>PIELIKUMS Nr.1</t>
  </si>
  <si>
    <r>
      <t xml:space="preserve">PROJEKTS </t>
    </r>
    <r>
      <rPr>
        <b/>
        <sz val="12"/>
        <color indexed="8"/>
        <rFont val="Calibri"/>
        <family val="2"/>
      </rPr>
      <t xml:space="preserve"> ESF </t>
    </r>
    <r>
      <rPr>
        <sz val="12"/>
        <color indexed="8"/>
        <rFont val="Calibri"/>
        <family val="2"/>
      </rPr>
      <t xml:space="preserve">                                        SAM 9.2.4.2 "VIETĒJĀS SABIEDRĪBAS VESELĪBAS VEICINĀŠANAS PASĀKUMI"                     </t>
    </r>
  </si>
  <si>
    <r>
      <t xml:space="preserve">ELFLA                                                     </t>
    </r>
    <r>
      <rPr>
        <b/>
        <sz val="12"/>
        <color indexed="8"/>
        <rFont val="Calibri"/>
        <family val="2"/>
      </rPr>
      <t xml:space="preserve">LEADER PROJEKTU </t>
    </r>
    <r>
      <rPr>
        <sz val="12"/>
        <color indexed="8"/>
        <rFont val="Calibri"/>
        <family val="2"/>
      </rPr>
      <t xml:space="preserve">                                      </t>
    </r>
    <r>
      <rPr>
        <b/>
        <sz val="12"/>
        <color indexed="8"/>
        <rFont val="Calibri"/>
        <family val="2"/>
      </rPr>
      <t xml:space="preserve">    </t>
    </r>
    <r>
      <rPr>
        <sz val="12"/>
        <color indexed="8"/>
        <rFont val="Calibri"/>
        <family val="2"/>
      </rPr>
      <t xml:space="preserve">                               LĪDZFINANSĒJUMS                   </t>
    </r>
  </si>
  <si>
    <r>
      <t xml:space="preserve">PROJEKTS  </t>
    </r>
    <r>
      <rPr>
        <b/>
        <sz val="12"/>
        <color indexed="8"/>
        <rFont val="Calibri"/>
        <family val="2"/>
      </rPr>
      <t xml:space="preserve">INTERREG  V-A </t>
    </r>
    <r>
      <rPr>
        <sz val="12"/>
        <color indexed="8"/>
        <rFont val="Calibri"/>
        <family val="2"/>
      </rPr>
      <t xml:space="preserve">                                          </t>
    </r>
    <r>
      <rPr>
        <b/>
        <sz val="12"/>
        <color indexed="8"/>
        <rFont val="Calibri"/>
        <family val="2"/>
      </rPr>
      <t xml:space="preserve">LT-LV  </t>
    </r>
    <r>
      <rPr>
        <sz val="12"/>
        <color indexed="8"/>
        <rFont val="Calibri"/>
        <family val="2"/>
      </rPr>
      <t xml:space="preserve">"CEĻO GUDRI, APCEĻO LIETUVU UN LATVIJU"                        </t>
    </r>
  </si>
  <si>
    <r>
      <t xml:space="preserve">PROJEKTS  </t>
    </r>
    <r>
      <rPr>
        <b/>
        <sz val="12"/>
        <color indexed="8"/>
        <rFont val="Calibri"/>
        <family val="2"/>
      </rPr>
      <t xml:space="preserve">ELFLA </t>
    </r>
    <r>
      <rPr>
        <sz val="12"/>
        <color indexed="8"/>
        <rFont val="Calibri"/>
        <family val="2"/>
      </rPr>
      <t xml:space="preserve">                               "PIEMIŅAS VIETAS IZVEIDE Biržos brīvības cīnītājiem"      </t>
    </r>
  </si>
  <si>
    <r>
      <t xml:space="preserve">PROJEKTS </t>
    </r>
    <r>
      <rPr>
        <b/>
        <sz val="12"/>
        <color indexed="8"/>
        <rFont val="Calibri"/>
        <family val="2"/>
      </rPr>
      <t xml:space="preserve">ELFLA  </t>
    </r>
    <r>
      <rPr>
        <sz val="12"/>
        <color indexed="8"/>
        <rFont val="Calibri"/>
        <family val="2"/>
      </rPr>
      <t xml:space="preserve">"SALAS NOVADA GRANTS CEĻU PĀRBŪVE x 2          </t>
    </r>
  </si>
  <si>
    <r>
      <t>PROJEKTS</t>
    </r>
    <r>
      <rPr>
        <b/>
        <sz val="12"/>
        <color indexed="8"/>
        <rFont val="Calibri"/>
        <family val="2"/>
      </rPr>
      <t xml:space="preserve">  LV-LT-BY</t>
    </r>
    <r>
      <rPr>
        <sz val="12"/>
        <color indexed="8"/>
        <rFont val="Calibri"/>
        <family val="2"/>
      </rPr>
      <t xml:space="preserve"> "VESELĪGA DZĪVESVEIDA VEICINĀŠANA MAZAISARGĀTO GRUPU VAJADZĪBĀM VEICINOT INTEGRĀCIJAS IESPĒJAS"                     </t>
    </r>
    <r>
      <rPr>
        <i/>
        <sz val="12"/>
        <color indexed="8"/>
        <rFont val="Calibri"/>
        <family val="2"/>
      </rPr>
      <t xml:space="preserve">           </t>
    </r>
    <r>
      <rPr>
        <b/>
        <i/>
        <sz val="12"/>
        <color indexed="8"/>
        <rFont val="Calibri"/>
        <family val="2"/>
      </rPr>
      <t xml:space="preserve">          </t>
    </r>
    <r>
      <rPr>
        <sz val="12"/>
        <color indexed="8"/>
        <rFont val="Calibri"/>
        <family val="2"/>
      </rPr>
      <t xml:space="preserve">       </t>
    </r>
  </si>
  <si>
    <r>
      <t xml:space="preserve">PROJEKTS </t>
    </r>
    <r>
      <rPr>
        <b/>
        <sz val="12"/>
        <color indexed="8"/>
        <rFont val="Calibri"/>
        <family val="2"/>
      </rPr>
      <t xml:space="preserve">LV-LT-BY  </t>
    </r>
    <r>
      <rPr>
        <sz val="12"/>
        <color indexed="8"/>
        <rFont val="Calibri"/>
        <family val="2"/>
      </rPr>
      <t xml:space="preserve">                 "MAZAIZSARGĀTO GRUPU INTEGRĀCIJAS IESPĒJAS"                                                   TP izstrāde</t>
    </r>
    <r>
      <rPr>
        <sz val="12"/>
        <color indexed="8"/>
        <rFont val="Calibri"/>
        <family val="2"/>
      </rPr>
      <t xml:space="preserve"> (Līkumu muiža)                           </t>
    </r>
  </si>
  <si>
    <t>PIELIKUMS Nr.2</t>
  </si>
  <si>
    <r>
      <t xml:space="preserve">Apstiprināts budžets                      </t>
    </r>
    <r>
      <rPr>
        <i/>
        <sz val="11"/>
        <color indexed="8"/>
        <rFont val="Calibri"/>
        <family val="2"/>
      </rPr>
      <t>(euro)</t>
    </r>
  </si>
  <si>
    <t>Budžeta līdzekļu atlikums uz 01.01.2018.:</t>
  </si>
  <si>
    <t>Budžeta līdzekļu atlikums uz 01.01.2019.:</t>
  </si>
  <si>
    <t>IEŅĒMUMI KOPĀ:</t>
  </si>
  <si>
    <t>KOPĀ:</t>
  </si>
  <si>
    <t xml:space="preserve">PROJEKTS DI                                     Sociālie pakalpojumu                     (Soc.dienesta pārziņā)                            "ATVER SIRDI ZEMGALĒ"                                 </t>
  </si>
  <si>
    <r>
      <t xml:space="preserve"> PROJEKTS </t>
    </r>
    <r>
      <rPr>
        <b/>
        <sz val="12"/>
        <color indexed="8"/>
        <rFont val="Calibri"/>
        <family val="2"/>
      </rPr>
      <t>ESF (DI)</t>
    </r>
    <r>
      <rPr>
        <sz val="12"/>
        <color indexed="8"/>
        <rFont val="Calibri"/>
        <family val="2"/>
      </rPr>
      <t xml:space="preserve">                                                  SAM 9.2.2.1                                                                  "ATVER SIRDI ZEMGALĒ"                                 TP izstrāde (Podvāzes 7)                                               </t>
    </r>
  </si>
  <si>
    <t>Budžeta grozījumi 08.2018.</t>
  </si>
  <si>
    <t xml:space="preserve">Apstiprinātais                     budžets 08.2018.                     </t>
  </si>
  <si>
    <t>251/2</t>
  </si>
  <si>
    <r>
      <t xml:space="preserve">Budžeta grozījumi 08.2018.                          </t>
    </r>
    <r>
      <rPr>
        <i/>
        <sz val="11"/>
        <color indexed="8"/>
        <rFont val="Calibri"/>
        <family val="2"/>
      </rPr>
      <t>(euro)</t>
    </r>
  </si>
  <si>
    <t>2018.gada 30.augusta saistošajiem noteikumiem Nr.2018/4</t>
  </si>
  <si>
    <t>"Grozījumi 2018.gada 25.janvāra saistošajos noteikumos Nr.2018/1</t>
  </si>
  <si>
    <t>"Salas novada pašvaldības 2018.gada budžets""</t>
  </si>
  <si>
    <t>2018. gada 30.augusta saistošajiem noteikumiem Nr. 2018/4</t>
  </si>
  <si>
    <t>"Salas novada pašvaldības 2018. gada budžets""</t>
  </si>
  <si>
    <t>Domes priekšsēdētāja     /personiskais paraksts/     I.Sproģe     03.09.2018.</t>
  </si>
  <si>
    <t>Domes priekšsēdētāja  /personiskais paraksts/    I.Sproģe   03.09.2018.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</si>
</sst>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_-[$€-2]\ * #,##0.00_-;\-[$€-2]\ * #,##0.00_-;_-[$€-2]\ * &quot;-&quot;??_-;_-@_-"/>
    <numFmt numFmtId="176" formatCode="_-[$€-2]\ * #,##0.000_-;\-[$€-2]\ * #,##0.000_-;_-[$€-2]\ * &quot;-&quot;??_-;_-@_-"/>
    <numFmt numFmtId="177" formatCode="_-[$€-2]\ * #,##0.0_-;\-[$€-2]\ * #,##0.0_-;_-[$€-2]\ * &quot;-&quot;??_-;_-@_-"/>
    <numFmt numFmtId="178" formatCode="_-[$€-2]\ * #,##0_-;\-[$€-2]\ * #,##0_-;_-[$€-2]\ * &quot;-&quot;??_-;_-@_-"/>
    <numFmt numFmtId="179" formatCode="#,##0.0"/>
    <numFmt numFmtId="180" formatCode="#,##0_ ;\-#,##0\ "/>
  </numFmts>
  <fonts count="102">
    <font>
      <sz val="11"/>
      <color theme="1"/>
      <name val="Palatino Linotype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3"/>
      <color indexed="8"/>
      <name val="Calibri"/>
      <family val="2"/>
    </font>
    <font>
      <b/>
      <sz val="16"/>
      <name val="Calibri"/>
      <family val="2"/>
    </font>
    <font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6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4"/>
      <color indexed="8"/>
      <name val="Calibri"/>
      <family val="2"/>
    </font>
    <font>
      <i/>
      <sz val="14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Calibri"/>
      <family val="2"/>
    </font>
    <font>
      <sz val="11"/>
      <color indexed="8"/>
      <name val="Palatino Linotype"/>
      <family val="2"/>
    </font>
    <font>
      <sz val="11"/>
      <color indexed="9"/>
      <name val="Palatino Linotype"/>
      <family val="2"/>
    </font>
    <font>
      <b/>
      <sz val="11"/>
      <color indexed="52"/>
      <name val="Palatino Linotype"/>
      <family val="2"/>
    </font>
    <font>
      <sz val="11"/>
      <color indexed="10"/>
      <name val="Palatino Linotype"/>
      <family val="2"/>
    </font>
    <font>
      <sz val="11"/>
      <color indexed="62"/>
      <name val="Palatino Linotype"/>
      <family val="2"/>
    </font>
    <font>
      <b/>
      <sz val="11"/>
      <color indexed="63"/>
      <name val="Palatino Linotype"/>
      <family val="2"/>
    </font>
    <font>
      <b/>
      <sz val="11"/>
      <color indexed="8"/>
      <name val="Palatino Linotype"/>
      <family val="2"/>
    </font>
    <font>
      <sz val="11"/>
      <color indexed="17"/>
      <name val="Palatino Linotype"/>
      <family val="2"/>
    </font>
    <font>
      <sz val="11"/>
      <color indexed="60"/>
      <name val="Palatino Linotype"/>
      <family val="2"/>
    </font>
    <font>
      <b/>
      <sz val="18"/>
      <color indexed="62"/>
      <name val="Palatino Linotype"/>
      <family val="2"/>
    </font>
    <font>
      <i/>
      <sz val="11"/>
      <color indexed="23"/>
      <name val="Palatino Linotype"/>
      <family val="2"/>
    </font>
    <font>
      <b/>
      <sz val="11"/>
      <color indexed="9"/>
      <name val="Palatino Linotype"/>
      <family val="2"/>
    </font>
    <font>
      <sz val="11"/>
      <color indexed="52"/>
      <name val="Palatino Linotype"/>
      <family val="2"/>
    </font>
    <font>
      <sz val="11"/>
      <color indexed="20"/>
      <name val="Palatino Linotype"/>
      <family val="2"/>
    </font>
    <font>
      <b/>
      <sz val="15"/>
      <color indexed="62"/>
      <name val="Palatino Linotype"/>
      <family val="2"/>
    </font>
    <font>
      <b/>
      <sz val="13"/>
      <color indexed="62"/>
      <name val="Palatino Linotype"/>
      <family val="2"/>
    </font>
    <font>
      <b/>
      <sz val="11"/>
      <color indexed="62"/>
      <name val="Palatino Linotype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56"/>
      <name val="Calibri"/>
      <family val="2"/>
    </font>
    <font>
      <sz val="16"/>
      <color indexed="56"/>
      <name val="Calibri"/>
      <family val="2"/>
    </font>
    <font>
      <b/>
      <sz val="16"/>
      <color indexed="56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Palatino Linotype"/>
      <family val="2"/>
    </font>
    <font>
      <b/>
      <sz val="11"/>
      <color rgb="FFFA7D00"/>
      <name val="Palatino Linotype"/>
      <family val="2"/>
    </font>
    <font>
      <sz val="11"/>
      <color rgb="FFFF0000"/>
      <name val="Palatino Linotype"/>
      <family val="2"/>
    </font>
    <font>
      <sz val="11"/>
      <color rgb="FF3F3F76"/>
      <name val="Palatino Linotype"/>
      <family val="2"/>
    </font>
    <font>
      <b/>
      <sz val="11"/>
      <color rgb="FF3F3F3F"/>
      <name val="Palatino Linotype"/>
      <family val="2"/>
    </font>
    <font>
      <b/>
      <sz val="11"/>
      <color theme="1"/>
      <name val="Palatino Linotype"/>
      <family val="2"/>
    </font>
    <font>
      <sz val="11"/>
      <color rgb="FF006100"/>
      <name val="Palatino Linotype"/>
      <family val="2"/>
    </font>
    <font>
      <sz val="11"/>
      <color rgb="FF9C6500"/>
      <name val="Palatino Linotype"/>
      <family val="2"/>
    </font>
    <font>
      <b/>
      <sz val="18"/>
      <color theme="3"/>
      <name val="Palatino Linotype"/>
      <family val="2"/>
    </font>
    <font>
      <i/>
      <sz val="11"/>
      <color rgb="FF7F7F7F"/>
      <name val="Palatino Linotype"/>
      <family val="2"/>
    </font>
    <font>
      <b/>
      <sz val="11"/>
      <color theme="0"/>
      <name val="Palatino Linotype"/>
      <family val="2"/>
    </font>
    <font>
      <sz val="11"/>
      <color rgb="FFFA7D00"/>
      <name val="Palatino Linotype"/>
      <family val="2"/>
    </font>
    <font>
      <sz val="11"/>
      <color rgb="FF9C0006"/>
      <name val="Palatino Linotype"/>
      <family val="2"/>
    </font>
    <font>
      <b/>
      <sz val="15"/>
      <color theme="3"/>
      <name val="Palatino Linotype"/>
      <family val="2"/>
    </font>
    <font>
      <b/>
      <sz val="13"/>
      <color theme="3"/>
      <name val="Palatino Linotype"/>
      <family val="2"/>
    </font>
    <font>
      <b/>
      <sz val="11"/>
      <color theme="3"/>
      <name val="Palatino Linotype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  <font>
      <i/>
      <sz val="9"/>
      <color theme="1"/>
      <name val="Calibri"/>
      <family val="2"/>
    </font>
    <font>
      <i/>
      <sz val="10"/>
      <color theme="1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  <font>
      <i/>
      <sz val="11"/>
      <color theme="1"/>
      <name val="Calibri"/>
      <family val="2"/>
    </font>
    <font>
      <sz val="11"/>
      <color rgb="FF00B050"/>
      <name val="Calibri"/>
      <family val="2"/>
    </font>
    <font>
      <b/>
      <sz val="16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i/>
      <sz val="14"/>
      <color theme="1"/>
      <name val="Calibri"/>
      <family val="2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8"/>
      <color theme="1"/>
      <name val="Times New Roman"/>
      <family val="1"/>
    </font>
    <font>
      <sz val="12"/>
      <color theme="2" tint="-0.7499799728393555"/>
      <name val="Calibri"/>
      <family val="2"/>
    </font>
    <font>
      <sz val="16"/>
      <color theme="2" tint="-0.7499799728393555"/>
      <name val="Calibri"/>
      <family val="2"/>
    </font>
    <font>
      <b/>
      <sz val="16"/>
      <color theme="2" tint="-0.7499799728393555"/>
      <name val="Calibri"/>
      <family val="2"/>
    </font>
    <font>
      <b/>
      <sz val="12"/>
      <color theme="1"/>
      <name val="Times New Roman"/>
      <family val="1"/>
    </font>
    <font>
      <b/>
      <sz val="8"/>
      <name val="Palatino Linotyp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FFCFD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0" borderId="0" applyNumberFormat="0" applyFill="0" applyBorder="0" applyAlignment="0" applyProtection="0"/>
    <xf numFmtId="0" fontId="63" fillId="21" borderId="1" applyNumberFormat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4" fillId="0" borderId="0">
      <alignment/>
      <protection/>
    </xf>
    <xf numFmtId="0" fontId="69" fillId="0" borderId="0" applyNumberFormat="0" applyFill="0" applyBorder="0" applyAlignment="0" applyProtection="0"/>
    <xf numFmtId="0" fontId="70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71" fillId="0" borderId="6" applyNumberFormat="0" applyFill="0" applyAlignment="0" applyProtection="0"/>
    <xf numFmtId="0" fontId="7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76" fillId="0" borderId="10" xfId="0" applyFont="1" applyFill="1" applyBorder="1" applyAlignment="1">
      <alignment vertical="top" wrapText="1"/>
    </xf>
    <xf numFmtId="0" fontId="77" fillId="0" borderId="10" xfId="0" applyFont="1" applyFill="1" applyBorder="1" applyAlignment="1">
      <alignment vertical="top" wrapText="1"/>
    </xf>
    <xf numFmtId="0" fontId="76" fillId="0" borderId="10" xfId="0" applyFont="1" applyFill="1" applyBorder="1" applyAlignment="1">
      <alignment vertical="top"/>
    </xf>
    <xf numFmtId="0" fontId="76" fillId="0" borderId="10" xfId="0" applyFont="1" applyFill="1" applyBorder="1" applyAlignment="1">
      <alignment horizontal="left" vertical="top"/>
    </xf>
    <xf numFmtId="0" fontId="77" fillId="0" borderId="10" xfId="0" applyFont="1" applyFill="1" applyBorder="1" applyAlignment="1">
      <alignment vertical="top"/>
    </xf>
    <xf numFmtId="0" fontId="78" fillId="0" borderId="10" xfId="0" applyFont="1" applyFill="1" applyBorder="1" applyAlignment="1">
      <alignment vertical="top"/>
    </xf>
    <xf numFmtId="0" fontId="76" fillId="0" borderId="0" xfId="0" applyFont="1" applyFill="1" applyAlignment="1">
      <alignment/>
    </xf>
    <xf numFmtId="0" fontId="79" fillId="0" borderId="0" xfId="0" applyFont="1" applyFill="1" applyAlignment="1">
      <alignment/>
    </xf>
    <xf numFmtId="0" fontId="76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3" fontId="76" fillId="0" borderId="0" xfId="0" applyNumberFormat="1" applyFont="1" applyAlignment="1">
      <alignment/>
    </xf>
    <xf numFmtId="3" fontId="5" fillId="33" borderId="10" xfId="0" applyNumberFormat="1" applyFont="1" applyFill="1" applyBorder="1" applyAlignment="1">
      <alignment vertical="top"/>
    </xf>
    <xf numFmtId="0" fontId="76" fillId="0" borderId="0" xfId="0" applyFont="1" applyAlignment="1">
      <alignment vertical="top"/>
    </xf>
    <xf numFmtId="3" fontId="76" fillId="33" borderId="10" xfId="0" applyNumberFormat="1" applyFont="1" applyFill="1" applyBorder="1" applyAlignment="1">
      <alignment vertical="top"/>
    </xf>
    <xf numFmtId="3" fontId="7" fillId="33" borderId="10" xfId="0" applyNumberFormat="1" applyFont="1" applyFill="1" applyBorder="1" applyAlignment="1">
      <alignment vertical="top"/>
    </xf>
    <xf numFmtId="3" fontId="77" fillId="33" borderId="10" xfId="0" applyNumberFormat="1" applyFont="1" applyFill="1" applyBorder="1" applyAlignment="1">
      <alignment vertical="top"/>
    </xf>
    <xf numFmtId="3" fontId="76" fillId="33" borderId="1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77" fillId="0" borderId="0" xfId="0" applyFont="1" applyAlignment="1">
      <alignment horizontal="right"/>
    </xf>
    <xf numFmtId="3" fontId="80" fillId="0" borderId="0" xfId="0" applyNumberFormat="1" applyFont="1" applyAlignment="1">
      <alignment horizontal="left"/>
    </xf>
    <xf numFmtId="3" fontId="81" fillId="0" borderId="0" xfId="0" applyNumberFormat="1" applyFont="1" applyAlignment="1">
      <alignment/>
    </xf>
    <xf numFmtId="3" fontId="82" fillId="33" borderId="10" xfId="0" applyNumberFormat="1" applyFont="1" applyFill="1" applyBorder="1" applyAlignment="1">
      <alignment vertical="top"/>
    </xf>
    <xf numFmtId="3" fontId="8" fillId="33" borderId="10" xfId="0" applyNumberFormat="1" applyFont="1" applyFill="1" applyBorder="1" applyAlignment="1">
      <alignment vertical="top"/>
    </xf>
    <xf numFmtId="0" fontId="79" fillId="0" borderId="0" xfId="0" applyFont="1" applyFill="1" applyAlignment="1">
      <alignment horizontal="right"/>
    </xf>
    <xf numFmtId="0" fontId="77" fillId="0" borderId="0" xfId="0" applyFont="1" applyFill="1" applyAlignment="1">
      <alignment/>
    </xf>
    <xf numFmtId="0" fontId="83" fillId="0" borderId="0" xfId="0" applyFont="1" applyFill="1" applyBorder="1" applyAlignment="1">
      <alignment horizontal="right"/>
    </xf>
    <xf numFmtId="3" fontId="83" fillId="0" borderId="0" xfId="0" applyNumberFormat="1" applyFont="1" applyFill="1" applyBorder="1" applyAlignment="1">
      <alignment horizontal="right"/>
    </xf>
    <xf numFmtId="0" fontId="83" fillId="0" borderId="0" xfId="0" applyFont="1" applyFill="1" applyBorder="1" applyAlignment="1">
      <alignment/>
    </xf>
    <xf numFmtId="0" fontId="83" fillId="0" borderId="0" xfId="0" applyFont="1" applyFill="1" applyAlignment="1">
      <alignment/>
    </xf>
    <xf numFmtId="3" fontId="84" fillId="0" borderId="0" xfId="0" applyNumberFormat="1" applyFont="1" applyFill="1" applyAlignment="1">
      <alignment horizontal="right"/>
    </xf>
    <xf numFmtId="3" fontId="85" fillId="0" borderId="0" xfId="0" applyNumberFormat="1" applyFont="1" applyFill="1" applyAlignment="1">
      <alignment horizontal="right"/>
    </xf>
    <xf numFmtId="3" fontId="86" fillId="0" borderId="0" xfId="0" applyNumberFormat="1" applyFont="1" applyFill="1" applyAlignment="1">
      <alignment horizontal="right"/>
    </xf>
    <xf numFmtId="3" fontId="76" fillId="0" borderId="0" xfId="0" applyNumberFormat="1" applyFont="1" applyFill="1" applyAlignment="1">
      <alignment horizontal="right"/>
    </xf>
    <xf numFmtId="3" fontId="76" fillId="0" borderId="0" xfId="0" applyNumberFormat="1" applyFont="1" applyFill="1" applyBorder="1" applyAlignment="1">
      <alignment horizontal="right"/>
    </xf>
    <xf numFmtId="3" fontId="76" fillId="0" borderId="0" xfId="0" applyNumberFormat="1" applyFont="1" applyFill="1" applyBorder="1" applyAlignment="1">
      <alignment horizontal="right" wrapText="1"/>
    </xf>
    <xf numFmtId="3" fontId="87" fillId="0" borderId="0" xfId="0" applyNumberFormat="1" applyFont="1" applyFill="1" applyAlignment="1">
      <alignment horizontal="right"/>
    </xf>
    <xf numFmtId="3" fontId="88" fillId="0" borderId="0" xfId="0" applyNumberFormat="1" applyFont="1" applyFill="1" applyAlignment="1">
      <alignment horizontal="right"/>
    </xf>
    <xf numFmtId="3" fontId="77" fillId="0" borderId="0" xfId="0" applyNumberFormat="1" applyFont="1" applyFill="1" applyAlignment="1">
      <alignment horizontal="right"/>
    </xf>
    <xf numFmtId="0" fontId="80" fillId="0" borderId="0" xfId="0" applyFont="1" applyFill="1" applyAlignment="1">
      <alignment/>
    </xf>
    <xf numFmtId="0" fontId="79" fillId="0" borderId="10" xfId="0" applyFont="1" applyFill="1" applyBorder="1" applyAlignment="1">
      <alignment horizontal="center" vertical="center" wrapText="1"/>
    </xf>
    <xf numFmtId="3" fontId="87" fillId="33" borderId="10" xfId="0" applyNumberFormat="1" applyFont="1" applyFill="1" applyBorder="1" applyAlignment="1">
      <alignment vertical="top"/>
    </xf>
    <xf numFmtId="0" fontId="6" fillId="0" borderId="0" xfId="0" applyFont="1" applyFill="1" applyAlignment="1">
      <alignment vertical="center"/>
    </xf>
    <xf numFmtId="0" fontId="77" fillId="0" borderId="0" xfId="0" applyFont="1" applyAlignment="1">
      <alignment/>
    </xf>
    <xf numFmtId="0" fontId="78" fillId="0" borderId="0" xfId="0" applyFont="1" applyFill="1" applyBorder="1" applyAlignment="1">
      <alignment vertical="center"/>
    </xf>
    <xf numFmtId="3" fontId="89" fillId="0" borderId="0" xfId="0" applyNumberFormat="1" applyFont="1" applyFill="1" applyAlignment="1">
      <alignment horizontal="right"/>
    </xf>
    <xf numFmtId="0" fontId="90" fillId="0" borderId="0" xfId="0" applyFont="1" applyFill="1" applyAlignment="1">
      <alignment/>
    </xf>
    <xf numFmtId="3" fontId="91" fillId="0" borderId="10" xfId="0" applyNumberFormat="1" applyFont="1" applyFill="1" applyBorder="1" applyAlignment="1">
      <alignment vertical="top"/>
    </xf>
    <xf numFmtId="3" fontId="90" fillId="0" borderId="0" xfId="0" applyNumberFormat="1" applyFont="1" applyFill="1" applyBorder="1" applyAlignment="1">
      <alignment/>
    </xf>
    <xf numFmtId="3" fontId="90" fillId="0" borderId="0" xfId="0" applyNumberFormat="1" applyFont="1" applyFill="1" applyAlignment="1">
      <alignment horizontal="right"/>
    </xf>
    <xf numFmtId="3" fontId="91" fillId="0" borderId="0" xfId="0" applyNumberFormat="1" applyFont="1" applyFill="1" applyAlignment="1">
      <alignment horizontal="right"/>
    </xf>
    <xf numFmtId="0" fontId="92" fillId="0" borderId="10" xfId="0" applyFont="1" applyFill="1" applyBorder="1" applyAlignment="1">
      <alignment vertical="top"/>
    </xf>
    <xf numFmtId="0" fontId="83" fillId="0" borderId="0" xfId="0" applyFont="1" applyFill="1" applyAlignment="1">
      <alignment vertical="top"/>
    </xf>
    <xf numFmtId="3" fontId="76" fillId="33" borderId="10" xfId="0" applyNumberFormat="1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right" vertical="top"/>
    </xf>
    <xf numFmtId="0" fontId="87" fillId="33" borderId="10" xfId="0" applyFont="1" applyFill="1" applyBorder="1" applyAlignment="1">
      <alignment vertical="top"/>
    </xf>
    <xf numFmtId="0" fontId="91" fillId="0" borderId="0" xfId="0" applyFont="1" applyFill="1" applyBorder="1" applyAlignment="1">
      <alignment vertical="center"/>
    </xf>
    <xf numFmtId="0" fontId="8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3" fontId="76" fillId="33" borderId="11" xfId="0" applyNumberFormat="1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 vertical="top"/>
    </xf>
    <xf numFmtId="0" fontId="76" fillId="0" borderId="12" xfId="0" applyFont="1" applyFill="1" applyBorder="1" applyAlignment="1">
      <alignment vertical="top" wrapText="1"/>
    </xf>
    <xf numFmtId="0" fontId="79" fillId="0" borderId="13" xfId="0" applyFont="1" applyFill="1" applyBorder="1" applyAlignment="1">
      <alignment horizontal="center" vertical="center"/>
    </xf>
    <xf numFmtId="0" fontId="79" fillId="0" borderId="14" xfId="0" applyFont="1" applyFill="1" applyBorder="1" applyAlignment="1">
      <alignment horizontal="center" vertical="center"/>
    </xf>
    <xf numFmtId="0" fontId="93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center" vertical="center" wrapText="1"/>
    </xf>
    <xf numFmtId="0" fontId="87" fillId="0" borderId="0" xfId="0" applyFont="1" applyFill="1" applyAlignment="1">
      <alignment/>
    </xf>
    <xf numFmtId="3" fontId="78" fillId="33" borderId="10" xfId="0" applyNumberFormat="1" applyFont="1" applyFill="1" applyBorder="1" applyAlignment="1">
      <alignment horizontal="center" vertical="center" wrapText="1"/>
    </xf>
    <xf numFmtId="0" fontId="94" fillId="0" borderId="0" xfId="0" applyFont="1" applyAlignment="1">
      <alignment/>
    </xf>
    <xf numFmtId="0" fontId="92" fillId="0" borderId="10" xfId="0" applyFont="1" applyFill="1" applyBorder="1" applyAlignment="1">
      <alignment horizontal="right" vertical="top"/>
    </xf>
    <xf numFmtId="0" fontId="83" fillId="0" borderId="10" xfId="0" applyFont="1" applyFill="1" applyBorder="1" applyAlignment="1">
      <alignment horizontal="left" vertical="top" wrapText="1" shrinkToFit="1"/>
    </xf>
    <xf numFmtId="0" fontId="83" fillId="0" borderId="10" xfId="0" applyFont="1" applyFill="1" applyBorder="1" applyAlignment="1">
      <alignment horizontal="right" vertical="top"/>
    </xf>
    <xf numFmtId="0" fontId="83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3" fontId="90" fillId="0" borderId="10" xfId="0" applyNumberFormat="1" applyFont="1" applyFill="1" applyBorder="1" applyAlignment="1">
      <alignment vertical="top" wrapText="1"/>
    </xf>
    <xf numFmtId="3" fontId="23" fillId="0" borderId="10" xfId="0" applyNumberFormat="1" applyFont="1" applyFill="1" applyBorder="1" applyAlignment="1">
      <alignment vertical="top" wrapText="1"/>
    </xf>
    <xf numFmtId="0" fontId="90" fillId="0" borderId="10" xfId="0" applyFont="1" applyFill="1" applyBorder="1" applyAlignment="1">
      <alignment vertical="top"/>
    </xf>
    <xf numFmtId="3" fontId="90" fillId="0" borderId="10" xfId="0" applyNumberFormat="1" applyFont="1" applyFill="1" applyBorder="1" applyAlignment="1">
      <alignment vertical="top"/>
    </xf>
    <xf numFmtId="3" fontId="90" fillId="0" borderId="10" xfId="0" applyNumberFormat="1" applyFont="1" applyFill="1" applyBorder="1" applyAlignment="1">
      <alignment horizontal="right" vertical="top" wrapText="1"/>
    </xf>
    <xf numFmtId="0" fontId="90" fillId="0" borderId="10" xfId="0" applyFont="1" applyFill="1" applyBorder="1" applyAlignment="1">
      <alignment horizontal="right" vertical="top"/>
    </xf>
    <xf numFmtId="3" fontId="23" fillId="0" borderId="10" xfId="0" applyNumberFormat="1" applyFont="1" applyFill="1" applyBorder="1" applyAlignment="1">
      <alignment horizontal="right" vertical="top" wrapText="1"/>
    </xf>
    <xf numFmtId="3" fontId="23" fillId="0" borderId="10" xfId="0" applyNumberFormat="1" applyFont="1" applyFill="1" applyBorder="1" applyAlignment="1">
      <alignment vertical="top"/>
    </xf>
    <xf numFmtId="3" fontId="90" fillId="0" borderId="10" xfId="0" applyNumberFormat="1" applyFont="1" applyFill="1" applyBorder="1" applyAlignment="1">
      <alignment horizontal="right" vertical="top"/>
    </xf>
    <xf numFmtId="3" fontId="91" fillId="0" borderId="10" xfId="0" applyNumberFormat="1" applyFont="1" applyFill="1" applyBorder="1" applyAlignment="1">
      <alignment horizontal="right" vertical="top"/>
    </xf>
    <xf numFmtId="0" fontId="91" fillId="0" borderId="10" xfId="0" applyFont="1" applyFill="1" applyBorder="1" applyAlignment="1">
      <alignment horizontal="right" vertical="top"/>
    </xf>
    <xf numFmtId="0" fontId="91" fillId="0" borderId="10" xfId="0" applyFont="1" applyFill="1" applyBorder="1" applyAlignment="1">
      <alignment vertical="top"/>
    </xf>
    <xf numFmtId="0" fontId="78" fillId="0" borderId="0" xfId="0" applyFont="1" applyFill="1" applyAlignment="1">
      <alignment/>
    </xf>
    <xf numFmtId="0" fontId="92" fillId="0" borderId="0" xfId="0" applyFont="1" applyFill="1" applyBorder="1" applyAlignment="1">
      <alignment/>
    </xf>
    <xf numFmtId="0" fontId="92" fillId="0" borderId="0" xfId="0" applyFont="1" applyFill="1" applyBorder="1" applyAlignment="1">
      <alignment horizontal="right"/>
    </xf>
    <xf numFmtId="0" fontId="78" fillId="0" borderId="0" xfId="0" applyFont="1" applyFill="1" applyAlignment="1">
      <alignment horizontal="right"/>
    </xf>
    <xf numFmtId="3" fontId="77" fillId="0" borderId="0" xfId="0" applyNumberFormat="1" applyFont="1" applyFill="1" applyBorder="1" applyAlignment="1">
      <alignment horizontal="right" wrapText="1"/>
    </xf>
    <xf numFmtId="0" fontId="87" fillId="0" borderId="10" xfId="0" applyFont="1" applyFill="1" applyBorder="1" applyAlignment="1">
      <alignment horizontal="right" vertical="top" wrapText="1"/>
    </xf>
    <xf numFmtId="0" fontId="77" fillId="0" borderId="10" xfId="0" applyFont="1" applyFill="1" applyBorder="1" applyAlignment="1">
      <alignment horizontal="right" vertical="top" wrapText="1"/>
    </xf>
    <xf numFmtId="0" fontId="78" fillId="0" borderId="10" xfId="0" applyFont="1" applyFill="1" applyBorder="1" applyAlignment="1">
      <alignment horizontal="right" vertical="top" wrapText="1"/>
    </xf>
    <xf numFmtId="3" fontId="78" fillId="33" borderId="10" xfId="0" applyNumberFormat="1" applyFont="1" applyFill="1" applyBorder="1" applyAlignment="1">
      <alignment vertical="top"/>
    </xf>
    <xf numFmtId="0" fontId="78" fillId="0" borderId="0" xfId="0" applyFont="1" applyAlignment="1">
      <alignment vertical="top"/>
    </xf>
    <xf numFmtId="0" fontId="82" fillId="0" borderId="10" xfId="0" applyFont="1" applyFill="1" applyBorder="1" applyAlignment="1">
      <alignment horizontal="right" vertical="top" wrapText="1"/>
    </xf>
    <xf numFmtId="3" fontId="90" fillId="0" borderId="0" xfId="0" applyNumberFormat="1" applyFont="1" applyFill="1" applyAlignment="1">
      <alignment/>
    </xf>
    <xf numFmtId="0" fontId="95" fillId="0" borderId="0" xfId="0" applyFont="1" applyFill="1" applyAlignment="1">
      <alignment/>
    </xf>
    <xf numFmtId="0" fontId="96" fillId="0" borderId="0" xfId="0" applyFont="1" applyFill="1" applyAlignment="1">
      <alignment/>
    </xf>
    <xf numFmtId="0" fontId="97" fillId="34" borderId="10" xfId="0" applyFont="1" applyFill="1" applyBorder="1" applyAlignment="1">
      <alignment horizontal="center" vertical="center" wrapText="1"/>
    </xf>
    <xf numFmtId="3" fontId="98" fillId="34" borderId="10" xfId="0" applyNumberFormat="1" applyFont="1" applyFill="1" applyBorder="1" applyAlignment="1">
      <alignment vertical="top" wrapText="1"/>
    </xf>
    <xf numFmtId="3" fontId="98" fillId="34" borderId="10" xfId="0" applyNumberFormat="1" applyFont="1" applyFill="1" applyBorder="1" applyAlignment="1">
      <alignment horizontal="right" vertical="top" wrapText="1"/>
    </xf>
    <xf numFmtId="3" fontId="98" fillId="34" borderId="10" xfId="0" applyNumberFormat="1" applyFont="1" applyFill="1" applyBorder="1" applyAlignment="1">
      <alignment vertical="top"/>
    </xf>
    <xf numFmtId="3" fontId="98" fillId="34" borderId="10" xfId="0" applyNumberFormat="1" applyFont="1" applyFill="1" applyBorder="1" applyAlignment="1">
      <alignment horizontal="right" vertical="top"/>
    </xf>
    <xf numFmtId="3" fontId="99" fillId="34" borderId="10" xfId="0" applyNumberFormat="1" applyFont="1" applyFill="1" applyBorder="1" applyAlignment="1">
      <alignment horizontal="right" vertical="top"/>
    </xf>
    <xf numFmtId="0" fontId="92" fillId="0" borderId="10" xfId="0" applyFont="1" applyFill="1" applyBorder="1" applyAlignment="1">
      <alignment horizontal="center" vertical="center" textRotation="90" wrapText="1"/>
    </xf>
    <xf numFmtId="0" fontId="92" fillId="0" borderId="10" xfId="0" applyFont="1" applyFill="1" applyBorder="1" applyAlignment="1">
      <alignment horizontal="center" vertical="center" textRotation="90" wrapText="1"/>
    </xf>
    <xf numFmtId="0" fontId="22" fillId="0" borderId="0" xfId="0" applyFont="1" applyFill="1" applyAlignment="1">
      <alignment horizontal="right" vertical="center"/>
    </xf>
    <xf numFmtId="0" fontId="94" fillId="0" borderId="0" xfId="0" applyFont="1" applyFill="1" applyAlignment="1">
      <alignment horizontal="right"/>
    </xf>
    <xf numFmtId="0" fontId="92" fillId="0" borderId="10" xfId="0" applyFont="1" applyFill="1" applyBorder="1" applyAlignment="1">
      <alignment horizontal="center" vertical="center" textRotation="90" wrapText="1"/>
    </xf>
    <xf numFmtId="0" fontId="76" fillId="0" borderId="15" xfId="0" applyFont="1" applyFill="1" applyBorder="1" applyAlignment="1">
      <alignment horizontal="center"/>
    </xf>
    <xf numFmtId="0" fontId="76" fillId="0" borderId="14" xfId="0" applyFont="1" applyFill="1" applyBorder="1" applyAlignment="1">
      <alignment horizontal="center"/>
    </xf>
    <xf numFmtId="0" fontId="95" fillId="0" borderId="0" xfId="0" applyFont="1" applyFill="1" applyAlignment="1">
      <alignment horizontal="center"/>
    </xf>
    <xf numFmtId="0" fontId="83" fillId="0" borderId="16" xfId="0" applyFont="1" applyFill="1" applyBorder="1" applyAlignment="1">
      <alignment horizontal="center" vertical="center" wrapText="1"/>
    </xf>
    <xf numFmtId="0" fontId="83" fillId="0" borderId="17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center" wrapText="1"/>
    </xf>
    <xf numFmtId="0" fontId="83" fillId="0" borderId="18" xfId="0" applyFont="1" applyFill="1" applyBorder="1" applyAlignment="1">
      <alignment horizontal="center" vertical="center" wrapText="1"/>
    </xf>
    <xf numFmtId="0" fontId="83" fillId="0" borderId="13" xfId="0" applyFont="1" applyFill="1" applyBorder="1" applyAlignment="1">
      <alignment horizontal="center" vertical="center" wrapText="1"/>
    </xf>
    <xf numFmtId="0" fontId="83" fillId="0" borderId="14" xfId="0" applyFont="1" applyFill="1" applyBorder="1" applyAlignment="1">
      <alignment horizontal="center" vertical="center" wrapText="1"/>
    </xf>
    <xf numFmtId="3" fontId="12" fillId="0" borderId="0" xfId="0" applyNumberFormat="1" applyFont="1" applyFill="1" applyAlignment="1">
      <alignment horizontal="center"/>
    </xf>
    <xf numFmtId="0" fontId="100" fillId="0" borderId="0" xfId="0" applyFont="1" applyFill="1" applyAlignment="1">
      <alignment horizontal="right"/>
    </xf>
    <xf numFmtId="0" fontId="91" fillId="0" borderId="10" xfId="0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right" vertical="top"/>
    </xf>
    <xf numFmtId="0" fontId="92" fillId="0" borderId="10" xfId="0" applyFont="1" applyFill="1" applyBorder="1" applyAlignment="1">
      <alignment horizontal="right" vertical="top"/>
    </xf>
    <xf numFmtId="0" fontId="79" fillId="0" borderId="19" xfId="0" applyFont="1" applyFill="1" applyBorder="1" applyAlignment="1">
      <alignment horizontal="center" vertical="center" wrapText="1"/>
    </xf>
    <xf numFmtId="0" fontId="79" fillId="0" borderId="12" xfId="0" applyFont="1" applyFill="1" applyBorder="1" applyAlignment="1">
      <alignment horizontal="center" vertical="center" wrapText="1"/>
    </xf>
    <xf numFmtId="0" fontId="94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right" vertical="center"/>
    </xf>
  </cellXfs>
  <cellStyles count="48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rasts 2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Negaiss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629DD1"/>
      </a:accent1>
      <a:accent2>
        <a:srgbClr val="297FD5"/>
      </a:accent2>
      <a:accent3>
        <a:srgbClr val="7F8FA9"/>
      </a:accent3>
      <a:accent4>
        <a:srgbClr val="4A66AC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3"/>
  <sheetViews>
    <sheetView tabSelected="1" view="pageBreakPreview" zoomScale="70" zoomScaleNormal="55" zoomScaleSheetLayoutView="70" workbookViewId="0" topLeftCell="AR1">
      <selection activeCell="AT30" sqref="AT30:AX30"/>
    </sheetView>
  </sheetViews>
  <sheetFormatPr defaultColWidth="9.00390625" defaultRowHeight="16.5"/>
  <cols>
    <col min="1" max="1" width="49.125" style="7" customWidth="1"/>
    <col min="2" max="2" width="7.50390625" style="26" bestFit="1" customWidth="1"/>
    <col min="3" max="4" width="14.00390625" style="7" customWidth="1"/>
    <col min="5" max="7" width="14.00390625" style="40" customWidth="1"/>
    <col min="8" max="8" width="14.00390625" style="7" customWidth="1"/>
    <col min="9" max="9" width="15.75390625" style="7" customWidth="1" collapsed="1"/>
    <col min="10" max="10" width="14.00390625" style="7" customWidth="1"/>
    <col min="11" max="13" width="14.50390625" style="7" customWidth="1" collapsed="1"/>
    <col min="14" max="14" width="7.50390625" style="26" customWidth="1"/>
    <col min="15" max="15" width="16.50390625" style="7" customWidth="1"/>
    <col min="16" max="16" width="16.125" style="7" customWidth="1"/>
    <col min="17" max="17" width="16.50390625" style="7" customWidth="1" collapsed="1"/>
    <col min="18" max="18" width="17.125" style="7" customWidth="1"/>
    <col min="19" max="20" width="14.50390625" style="7" customWidth="1"/>
    <col min="21" max="21" width="16.25390625" style="7" customWidth="1" collapsed="1"/>
    <col min="22" max="22" width="16.50390625" style="7" customWidth="1"/>
    <col min="23" max="23" width="16.375" style="7" customWidth="1"/>
    <col min="24" max="24" width="15.00390625" style="7" customWidth="1" collapsed="1"/>
    <col min="25" max="25" width="15.125" style="7" customWidth="1" collapsed="1"/>
    <col min="26" max="26" width="14.625" style="7" customWidth="1"/>
    <col min="27" max="27" width="7.50390625" style="26" customWidth="1"/>
    <col min="28" max="28" width="15.50390625" style="7" customWidth="1" collapsed="1"/>
    <col min="29" max="29" width="15.50390625" style="7" customWidth="1"/>
    <col min="30" max="30" width="13.375" style="7" customWidth="1" collapsed="1"/>
    <col min="31" max="31" width="15.125" style="7" customWidth="1" collapsed="1"/>
    <col min="32" max="32" width="13.375" style="7" customWidth="1" collapsed="1"/>
    <col min="33" max="33" width="15.375" style="7" customWidth="1"/>
    <col min="34" max="34" width="13.375" style="7" customWidth="1"/>
    <col min="35" max="35" width="18.375" style="7" customWidth="1"/>
    <col min="36" max="36" width="25.75390625" style="7" customWidth="1" collapsed="1"/>
    <col min="37" max="37" width="18.50390625" style="7" customWidth="1"/>
    <col min="38" max="38" width="30.125" style="7" customWidth="1"/>
    <col min="39" max="39" width="9.75390625" style="26" customWidth="1"/>
    <col min="40" max="40" width="34.00390625" style="7" customWidth="1"/>
    <col min="41" max="41" width="34.625" style="7" customWidth="1"/>
    <col min="42" max="42" width="34.375" style="7" customWidth="1"/>
    <col min="43" max="43" width="37.625" style="7" customWidth="1"/>
    <col min="44" max="44" width="26.875" style="7" customWidth="1"/>
    <col min="45" max="45" width="9.125" style="26" customWidth="1"/>
    <col min="46" max="46" width="30.25390625" style="7" customWidth="1" collapsed="1"/>
    <col min="47" max="47" width="32.875" style="7" customWidth="1"/>
    <col min="48" max="48" width="32.375" style="7" customWidth="1" collapsed="1"/>
    <col min="49" max="49" width="26.625" style="7" customWidth="1" collapsed="1"/>
    <col min="50" max="50" width="24.625" style="7" customWidth="1"/>
    <col min="51" max="51" width="19.25390625" style="47" customWidth="1"/>
    <col min="52" max="16384" width="9.00390625" style="7" customWidth="1"/>
  </cols>
  <sheetData>
    <row r="1" spans="1:51" s="8" customFormat="1" ht="21">
      <c r="A1" s="123" t="s">
        <v>112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00"/>
      <c r="N1" s="88"/>
      <c r="O1" s="100"/>
      <c r="P1" s="100"/>
      <c r="AA1" s="88"/>
      <c r="AM1" s="88"/>
      <c r="AS1" s="88"/>
      <c r="AY1" s="47"/>
    </row>
    <row r="2" spans="1:51" s="8" customFormat="1" ht="23.25">
      <c r="A2" s="111" t="s">
        <v>127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01"/>
      <c r="N2" s="88"/>
      <c r="O2" s="101"/>
      <c r="P2" s="101"/>
      <c r="AA2" s="88"/>
      <c r="AM2" s="88"/>
      <c r="AS2" s="88"/>
      <c r="AY2" s="47"/>
    </row>
    <row r="3" spans="1:51" s="8" customFormat="1" ht="23.25">
      <c r="A3" s="111" t="s">
        <v>125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01"/>
      <c r="N3" s="88"/>
      <c r="O3" s="101"/>
      <c r="P3" s="101"/>
      <c r="AA3" s="88"/>
      <c r="AM3" s="88"/>
      <c r="AS3" s="88"/>
      <c r="AY3" s="47"/>
    </row>
    <row r="4" spans="1:51" s="8" customFormat="1" ht="23.25">
      <c r="A4" s="111" t="s">
        <v>128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01"/>
      <c r="N4" s="88"/>
      <c r="O4" s="101"/>
      <c r="P4" s="101"/>
      <c r="AA4" s="88"/>
      <c r="AM4" s="88"/>
      <c r="AS4" s="88"/>
      <c r="AY4" s="99"/>
    </row>
    <row r="5" spans="1:51" s="8" customFormat="1" ht="10.5" customHeight="1">
      <c r="A5" s="25"/>
      <c r="B5" s="91"/>
      <c r="C5" s="25"/>
      <c r="D5" s="25"/>
      <c r="E5" s="25"/>
      <c r="F5" s="25"/>
      <c r="G5" s="25"/>
      <c r="H5" s="25"/>
      <c r="I5" s="25"/>
      <c r="J5" s="25"/>
      <c r="N5" s="88"/>
      <c r="AA5" s="88"/>
      <c r="AM5" s="88"/>
      <c r="AS5" s="88"/>
      <c r="AY5" s="47"/>
    </row>
    <row r="6" spans="1:51" s="8" customFormat="1" ht="21">
      <c r="A6" s="115" t="s">
        <v>59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88"/>
      <c r="AA6" s="88"/>
      <c r="AM6" s="88"/>
      <c r="AS6" s="88"/>
      <c r="AY6" s="47"/>
    </row>
    <row r="7" spans="1:51" ht="11.25" customHeight="1">
      <c r="A7" s="26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57"/>
    </row>
    <row r="8" spans="1:51" ht="78.75" customHeight="1">
      <c r="A8" s="113"/>
      <c r="B8" s="112" t="s">
        <v>0</v>
      </c>
      <c r="C8" s="58" t="s">
        <v>70</v>
      </c>
      <c r="D8" s="58" t="s">
        <v>71</v>
      </c>
      <c r="E8" s="116" t="s">
        <v>72</v>
      </c>
      <c r="F8" s="117"/>
      <c r="G8" s="118"/>
      <c r="H8" s="58" t="s">
        <v>73</v>
      </c>
      <c r="I8" s="58" t="s">
        <v>74</v>
      </c>
      <c r="J8" s="58" t="s">
        <v>75</v>
      </c>
      <c r="K8" s="58" t="s">
        <v>76</v>
      </c>
      <c r="L8" s="58" t="s">
        <v>77</v>
      </c>
      <c r="M8" s="58" t="s">
        <v>78</v>
      </c>
      <c r="N8" s="112" t="s">
        <v>0</v>
      </c>
      <c r="O8" s="58" t="s">
        <v>79</v>
      </c>
      <c r="P8" s="58" t="s">
        <v>80</v>
      </c>
      <c r="Q8" s="58" t="s">
        <v>81</v>
      </c>
      <c r="R8" s="58" t="s">
        <v>82</v>
      </c>
      <c r="S8" s="58" t="s">
        <v>83</v>
      </c>
      <c r="T8" s="58" t="s">
        <v>84</v>
      </c>
      <c r="U8" s="58" t="s">
        <v>85</v>
      </c>
      <c r="V8" s="58" t="s">
        <v>86</v>
      </c>
      <c r="W8" s="58" t="s">
        <v>89</v>
      </c>
      <c r="X8" s="59" t="s">
        <v>88</v>
      </c>
      <c r="Y8" s="58" t="s">
        <v>87</v>
      </c>
      <c r="Z8" s="58" t="s">
        <v>91</v>
      </c>
      <c r="AA8" s="109" t="s">
        <v>0</v>
      </c>
      <c r="AB8" s="58" t="s">
        <v>90</v>
      </c>
      <c r="AC8" s="58" t="s">
        <v>92</v>
      </c>
      <c r="AD8" s="58" t="s">
        <v>93</v>
      </c>
      <c r="AE8" s="58" t="s">
        <v>94</v>
      </c>
      <c r="AF8" s="58" t="s">
        <v>95</v>
      </c>
      <c r="AG8" s="58" t="s">
        <v>96</v>
      </c>
      <c r="AH8" s="58" t="s">
        <v>97</v>
      </c>
      <c r="AI8" s="58" t="s">
        <v>98</v>
      </c>
      <c r="AJ8" s="58" t="s">
        <v>99</v>
      </c>
      <c r="AK8" s="58" t="s">
        <v>100</v>
      </c>
      <c r="AL8" s="41" t="s">
        <v>118</v>
      </c>
      <c r="AM8" s="112" t="s">
        <v>0</v>
      </c>
      <c r="AN8" s="41" t="s">
        <v>105</v>
      </c>
      <c r="AO8" s="41" t="s">
        <v>119</v>
      </c>
      <c r="AP8" s="41" t="s">
        <v>111</v>
      </c>
      <c r="AQ8" s="41" t="s">
        <v>110</v>
      </c>
      <c r="AR8" s="41" t="s">
        <v>101</v>
      </c>
      <c r="AS8" s="112" t="s">
        <v>0</v>
      </c>
      <c r="AT8" s="41" t="s">
        <v>109</v>
      </c>
      <c r="AU8" s="41" t="s">
        <v>107</v>
      </c>
      <c r="AV8" s="41" t="s">
        <v>108</v>
      </c>
      <c r="AW8" s="127" t="s">
        <v>106</v>
      </c>
      <c r="AX8" s="41" t="s">
        <v>52</v>
      </c>
      <c r="AY8" s="124" t="s">
        <v>68</v>
      </c>
    </row>
    <row r="9" spans="1:51" s="68" customFormat="1" ht="18.75" customHeight="1">
      <c r="A9" s="113"/>
      <c r="B9" s="112"/>
      <c r="C9" s="65">
        <v>232</v>
      </c>
      <c r="D9" s="65">
        <v>242</v>
      </c>
      <c r="E9" s="119" t="s">
        <v>122</v>
      </c>
      <c r="F9" s="120"/>
      <c r="G9" s="121"/>
      <c r="H9" s="65">
        <v>222</v>
      </c>
      <c r="I9" s="65">
        <v>10</v>
      </c>
      <c r="J9" s="65">
        <v>32</v>
      </c>
      <c r="K9" s="65">
        <v>33</v>
      </c>
      <c r="L9" s="65">
        <v>43</v>
      </c>
      <c r="M9" s="65">
        <v>44</v>
      </c>
      <c r="N9" s="112"/>
      <c r="O9" s="65">
        <v>30</v>
      </c>
      <c r="P9" s="65">
        <v>31</v>
      </c>
      <c r="Q9" s="65">
        <v>47</v>
      </c>
      <c r="R9" s="65">
        <v>45</v>
      </c>
      <c r="S9" s="65">
        <v>73</v>
      </c>
      <c r="T9" s="65">
        <v>21</v>
      </c>
      <c r="U9" s="65">
        <v>552</v>
      </c>
      <c r="V9" s="65">
        <v>551</v>
      </c>
      <c r="W9" s="65">
        <v>62</v>
      </c>
      <c r="X9" s="66">
        <v>79</v>
      </c>
      <c r="Y9" s="65">
        <v>40</v>
      </c>
      <c r="Z9" s="65">
        <v>74</v>
      </c>
      <c r="AA9" s="109"/>
      <c r="AB9" s="65">
        <v>302</v>
      </c>
      <c r="AC9" s="65">
        <v>304</v>
      </c>
      <c r="AD9" s="65">
        <v>17</v>
      </c>
      <c r="AE9" s="65">
        <v>84</v>
      </c>
      <c r="AF9" s="65">
        <v>10</v>
      </c>
      <c r="AG9" s="65">
        <v>53</v>
      </c>
      <c r="AH9" s="65">
        <v>60</v>
      </c>
      <c r="AI9" s="65">
        <v>75</v>
      </c>
      <c r="AJ9" s="65">
        <v>91</v>
      </c>
      <c r="AK9" s="65">
        <v>311</v>
      </c>
      <c r="AL9" s="67">
        <v>733</v>
      </c>
      <c r="AM9" s="112"/>
      <c r="AN9" s="67">
        <v>113</v>
      </c>
      <c r="AO9" s="67">
        <v>5530</v>
      </c>
      <c r="AP9" s="67"/>
      <c r="AQ9" s="67">
        <v>305</v>
      </c>
      <c r="AR9" s="67">
        <v>10</v>
      </c>
      <c r="AS9" s="112"/>
      <c r="AT9" s="67">
        <v>801</v>
      </c>
      <c r="AU9" s="67">
        <v>308</v>
      </c>
      <c r="AV9" s="67" t="s">
        <v>102</v>
      </c>
      <c r="AW9" s="128"/>
      <c r="AX9" s="67">
        <v>5525</v>
      </c>
      <c r="AY9" s="124"/>
    </row>
    <row r="10" spans="1:51" s="8" customFormat="1" ht="63">
      <c r="A10" s="114"/>
      <c r="B10" s="112"/>
      <c r="C10" s="41" t="s">
        <v>42</v>
      </c>
      <c r="D10" s="41" t="s">
        <v>42</v>
      </c>
      <c r="E10" s="41" t="s">
        <v>42</v>
      </c>
      <c r="F10" s="102" t="s">
        <v>120</v>
      </c>
      <c r="G10" s="102" t="s">
        <v>121</v>
      </c>
      <c r="H10" s="41" t="s">
        <v>42</v>
      </c>
      <c r="I10" s="41" t="s">
        <v>42</v>
      </c>
      <c r="J10" s="41" t="s">
        <v>42</v>
      </c>
      <c r="K10" s="41" t="s">
        <v>42</v>
      </c>
      <c r="L10" s="41" t="s">
        <v>42</v>
      </c>
      <c r="M10" s="41" t="s">
        <v>42</v>
      </c>
      <c r="N10" s="112"/>
      <c r="O10" s="41" t="s">
        <v>42</v>
      </c>
      <c r="P10" s="41" t="s">
        <v>42</v>
      </c>
      <c r="Q10" s="41" t="s">
        <v>42</v>
      </c>
      <c r="R10" s="41" t="s">
        <v>42</v>
      </c>
      <c r="S10" s="41" t="s">
        <v>42</v>
      </c>
      <c r="T10" s="41" t="s">
        <v>42</v>
      </c>
      <c r="U10" s="41" t="s">
        <v>42</v>
      </c>
      <c r="V10" s="41" t="s">
        <v>42</v>
      </c>
      <c r="W10" s="41" t="s">
        <v>42</v>
      </c>
      <c r="X10" s="41" t="s">
        <v>42</v>
      </c>
      <c r="Y10" s="41" t="s">
        <v>42</v>
      </c>
      <c r="Z10" s="41" t="s">
        <v>42</v>
      </c>
      <c r="AA10" s="108"/>
      <c r="AB10" s="41" t="s">
        <v>42</v>
      </c>
      <c r="AC10" s="41" t="s">
        <v>42</v>
      </c>
      <c r="AD10" s="41" t="s">
        <v>42</v>
      </c>
      <c r="AE10" s="41" t="s">
        <v>42</v>
      </c>
      <c r="AF10" s="41" t="s">
        <v>42</v>
      </c>
      <c r="AG10" s="41" t="s">
        <v>42</v>
      </c>
      <c r="AH10" s="41" t="s">
        <v>42</v>
      </c>
      <c r="AI10" s="41" t="s">
        <v>42</v>
      </c>
      <c r="AJ10" s="41" t="s">
        <v>42</v>
      </c>
      <c r="AK10" s="41" t="s">
        <v>42</v>
      </c>
      <c r="AL10" s="41" t="s">
        <v>42</v>
      </c>
      <c r="AM10" s="112"/>
      <c r="AN10" s="41" t="s">
        <v>42</v>
      </c>
      <c r="AO10" s="41" t="s">
        <v>42</v>
      </c>
      <c r="AP10" s="41" t="s">
        <v>42</v>
      </c>
      <c r="AQ10" s="41" t="s">
        <v>42</v>
      </c>
      <c r="AR10" s="41" t="s">
        <v>42</v>
      </c>
      <c r="AS10" s="112"/>
      <c r="AT10" s="41" t="s">
        <v>42</v>
      </c>
      <c r="AU10" s="41" t="s">
        <v>42</v>
      </c>
      <c r="AV10" s="41" t="s">
        <v>42</v>
      </c>
      <c r="AW10" s="41" t="s">
        <v>42</v>
      </c>
      <c r="AX10" s="41" t="s">
        <v>42</v>
      </c>
      <c r="AY10" s="124"/>
    </row>
    <row r="11" spans="1:51" s="53" customFormat="1" ht="37.5">
      <c r="A11" s="72" t="s">
        <v>1</v>
      </c>
      <c r="B11" s="71">
        <v>1100</v>
      </c>
      <c r="C11" s="76">
        <f>204755+26408</f>
        <v>231163</v>
      </c>
      <c r="D11" s="76">
        <f>86273+11752</f>
        <v>98025</v>
      </c>
      <c r="E11" s="77">
        <v>159375</v>
      </c>
      <c r="F11" s="103">
        <v>44978</v>
      </c>
      <c r="G11" s="103">
        <f>E11+F11</f>
        <v>204353</v>
      </c>
      <c r="H11" s="77">
        <f>19670+2893</f>
        <v>22563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87">
        <v>1100</v>
      </c>
      <c r="O11" s="76">
        <v>987</v>
      </c>
      <c r="P11" s="76">
        <v>0</v>
      </c>
      <c r="Q11" s="76">
        <v>1682</v>
      </c>
      <c r="R11" s="77">
        <v>0</v>
      </c>
      <c r="S11" s="76">
        <v>0</v>
      </c>
      <c r="T11" s="76">
        <v>0</v>
      </c>
      <c r="U11" s="77">
        <v>0</v>
      </c>
      <c r="V11" s="76">
        <v>0</v>
      </c>
      <c r="W11" s="76">
        <v>0</v>
      </c>
      <c r="X11" s="76">
        <v>0</v>
      </c>
      <c r="Y11" s="76">
        <v>0</v>
      </c>
      <c r="Z11" s="76">
        <v>0</v>
      </c>
      <c r="AA11" s="87">
        <v>1100</v>
      </c>
      <c r="AB11" s="76">
        <v>0</v>
      </c>
      <c r="AC11" s="77">
        <v>0</v>
      </c>
      <c r="AD11" s="77">
        <v>5129</v>
      </c>
      <c r="AE11" s="76">
        <v>0</v>
      </c>
      <c r="AF11" s="76">
        <v>0</v>
      </c>
      <c r="AG11" s="76">
        <v>0</v>
      </c>
      <c r="AH11" s="76">
        <v>0</v>
      </c>
      <c r="AI11" s="76">
        <v>2327</v>
      </c>
      <c r="AJ11" s="76">
        <v>0</v>
      </c>
      <c r="AK11" s="76">
        <v>0</v>
      </c>
      <c r="AL11" s="76">
        <v>0</v>
      </c>
      <c r="AM11" s="87">
        <v>1100</v>
      </c>
      <c r="AN11" s="76">
        <v>0</v>
      </c>
      <c r="AO11" s="76">
        <v>0</v>
      </c>
      <c r="AP11" s="79">
        <v>0</v>
      </c>
      <c r="AQ11" s="79">
        <v>0</v>
      </c>
      <c r="AR11" s="79">
        <v>0</v>
      </c>
      <c r="AS11" s="87">
        <v>1100</v>
      </c>
      <c r="AT11" s="79">
        <v>0</v>
      </c>
      <c r="AU11" s="79">
        <v>4000</v>
      </c>
      <c r="AV11" s="76">
        <v>0</v>
      </c>
      <c r="AW11" s="76">
        <v>0</v>
      </c>
      <c r="AX11" s="76">
        <v>0</v>
      </c>
      <c r="AY11" s="48">
        <f aca="true" t="shared" si="0" ref="AY11:AY28">SUM(AX11+AW11+AV11+AU11+AT11+AR11+AQ11+AP11+AO11+AN11+AL11+AK11+AJ11+AI11+AH11+AG11+AF11+AE11+AD11+AC11+AB11+Z11+Y11+X11+W11+V11+U11+T11+S11+R11+Q11+P11+O11+M11+L11+K11+J11+I11+H11+D11+C11)+G11</f>
        <v>570229</v>
      </c>
    </row>
    <row r="12" spans="1:51" s="53" customFormat="1" ht="37.5">
      <c r="A12" s="72" t="s">
        <v>3</v>
      </c>
      <c r="B12" s="71">
        <v>1200</v>
      </c>
      <c r="C12" s="76">
        <f>49325+6361</f>
        <v>55686</v>
      </c>
      <c r="D12" s="76">
        <f>20783+2831</f>
        <v>23614</v>
      </c>
      <c r="E12" s="77">
        <v>38393</v>
      </c>
      <c r="F12" s="103">
        <f>58115-44978</f>
        <v>13137</v>
      </c>
      <c r="G12" s="103">
        <f aca="true" t="shared" si="1" ref="G12:G27">E12+F12</f>
        <v>51530</v>
      </c>
      <c r="H12" s="77">
        <f>4738+697</f>
        <v>5435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87">
        <v>1200</v>
      </c>
      <c r="O12" s="76">
        <v>238</v>
      </c>
      <c r="P12" s="76">
        <v>0</v>
      </c>
      <c r="Q12" s="76">
        <v>405</v>
      </c>
      <c r="R12" s="77">
        <v>0</v>
      </c>
      <c r="S12" s="76">
        <v>0</v>
      </c>
      <c r="T12" s="76">
        <v>0</v>
      </c>
      <c r="U12" s="77">
        <v>0</v>
      </c>
      <c r="V12" s="76">
        <v>0</v>
      </c>
      <c r="W12" s="76">
        <v>0</v>
      </c>
      <c r="X12" s="76">
        <v>0</v>
      </c>
      <c r="Y12" s="76">
        <v>0</v>
      </c>
      <c r="Z12" s="76">
        <v>0</v>
      </c>
      <c r="AA12" s="87">
        <v>1200</v>
      </c>
      <c r="AB12" s="76">
        <v>0</v>
      </c>
      <c r="AC12" s="77">
        <v>0</v>
      </c>
      <c r="AD12" s="77">
        <v>1236</v>
      </c>
      <c r="AE12" s="76">
        <v>0</v>
      </c>
      <c r="AF12" s="76">
        <v>0</v>
      </c>
      <c r="AG12" s="76">
        <v>0</v>
      </c>
      <c r="AH12" s="76">
        <v>0</v>
      </c>
      <c r="AI12" s="78">
        <v>510</v>
      </c>
      <c r="AJ12" s="76">
        <v>0</v>
      </c>
      <c r="AK12" s="76">
        <v>0</v>
      </c>
      <c r="AL12" s="76">
        <v>0</v>
      </c>
      <c r="AM12" s="87">
        <v>1200</v>
      </c>
      <c r="AN12" s="76">
        <v>0</v>
      </c>
      <c r="AO12" s="76">
        <v>0</v>
      </c>
      <c r="AP12" s="79">
        <v>0</v>
      </c>
      <c r="AQ12" s="79">
        <v>0</v>
      </c>
      <c r="AR12" s="79">
        <v>0</v>
      </c>
      <c r="AS12" s="87">
        <v>1200</v>
      </c>
      <c r="AT12" s="79">
        <v>0</v>
      </c>
      <c r="AU12" s="76">
        <v>963</v>
      </c>
      <c r="AV12" s="76">
        <v>0</v>
      </c>
      <c r="AW12" s="76">
        <v>0</v>
      </c>
      <c r="AX12" s="76">
        <v>0</v>
      </c>
      <c r="AY12" s="48">
        <f t="shared" si="0"/>
        <v>139617</v>
      </c>
    </row>
    <row r="13" spans="1:51" s="53" customFormat="1" ht="37.5">
      <c r="A13" s="72" t="s">
        <v>2</v>
      </c>
      <c r="B13" s="71">
        <v>1100</v>
      </c>
      <c r="C13" s="80">
        <f>133703-26408</f>
        <v>107295</v>
      </c>
      <c r="D13" s="80">
        <f>102627-11752</f>
        <v>90875</v>
      </c>
      <c r="E13" s="80">
        <v>134056</v>
      </c>
      <c r="F13" s="104">
        <v>32455</v>
      </c>
      <c r="G13" s="103">
        <f t="shared" si="1"/>
        <v>166511</v>
      </c>
      <c r="H13" s="80">
        <f>244623-2893</f>
        <v>241730</v>
      </c>
      <c r="I13" s="80">
        <v>256826</v>
      </c>
      <c r="J13" s="80">
        <v>17600</v>
      </c>
      <c r="K13" s="80">
        <v>8800</v>
      </c>
      <c r="L13" s="80">
        <v>8903</v>
      </c>
      <c r="M13" s="80">
        <v>4266</v>
      </c>
      <c r="N13" s="86">
        <v>1100</v>
      </c>
      <c r="O13" s="80">
        <v>66880</v>
      </c>
      <c r="P13" s="80">
        <v>49849</v>
      </c>
      <c r="Q13" s="80">
        <v>51939</v>
      </c>
      <c r="R13" s="82">
        <v>0</v>
      </c>
      <c r="S13" s="80">
        <v>43657</v>
      </c>
      <c r="T13" s="80">
        <v>24664</v>
      </c>
      <c r="U13" s="82">
        <v>0</v>
      </c>
      <c r="V13" s="76">
        <v>0</v>
      </c>
      <c r="W13" s="80">
        <v>46990</v>
      </c>
      <c r="X13" s="76">
        <v>0</v>
      </c>
      <c r="Y13" s="80">
        <v>44849</v>
      </c>
      <c r="Z13" s="80">
        <v>184889</v>
      </c>
      <c r="AA13" s="86">
        <v>1100</v>
      </c>
      <c r="AB13" s="80">
        <v>10152</v>
      </c>
      <c r="AC13" s="82">
        <v>0</v>
      </c>
      <c r="AD13" s="82">
        <v>0</v>
      </c>
      <c r="AE13" s="82">
        <v>13334</v>
      </c>
      <c r="AF13" s="80">
        <v>0</v>
      </c>
      <c r="AG13" s="80">
        <v>18505</v>
      </c>
      <c r="AH13" s="80">
        <v>0</v>
      </c>
      <c r="AI13" s="81">
        <v>0</v>
      </c>
      <c r="AJ13" s="82">
        <v>1705</v>
      </c>
      <c r="AK13" s="82">
        <v>0</v>
      </c>
      <c r="AL13" s="82">
        <v>0</v>
      </c>
      <c r="AM13" s="86">
        <v>1100</v>
      </c>
      <c r="AN13" s="76">
        <v>0</v>
      </c>
      <c r="AO13" s="76">
        <v>0</v>
      </c>
      <c r="AP13" s="79">
        <v>0</v>
      </c>
      <c r="AQ13" s="79">
        <v>0</v>
      </c>
      <c r="AR13" s="79">
        <v>0</v>
      </c>
      <c r="AS13" s="86">
        <v>1100</v>
      </c>
      <c r="AT13" s="79">
        <v>0</v>
      </c>
      <c r="AU13" s="76">
        <v>3100</v>
      </c>
      <c r="AV13" s="76">
        <v>0</v>
      </c>
      <c r="AW13" s="76">
        <v>0</v>
      </c>
      <c r="AX13" s="76">
        <v>0</v>
      </c>
      <c r="AY13" s="48">
        <f t="shared" si="0"/>
        <v>1463319</v>
      </c>
    </row>
    <row r="14" spans="1:51" s="53" customFormat="1" ht="21">
      <c r="A14" s="72" t="s">
        <v>41</v>
      </c>
      <c r="B14" s="71">
        <v>1200</v>
      </c>
      <c r="C14" s="80">
        <f>32209-6361</f>
        <v>25848</v>
      </c>
      <c r="D14" s="80">
        <f>24723-2831</f>
        <v>21892</v>
      </c>
      <c r="E14" s="80">
        <v>31877</v>
      </c>
      <c r="F14" s="104">
        <v>0</v>
      </c>
      <c r="G14" s="103">
        <f t="shared" si="1"/>
        <v>31877</v>
      </c>
      <c r="H14" s="80">
        <f>58930-697</f>
        <v>58233</v>
      </c>
      <c r="I14" s="80">
        <v>61869</v>
      </c>
      <c r="J14" s="80">
        <v>4240</v>
      </c>
      <c r="K14" s="80">
        <v>2120</v>
      </c>
      <c r="L14" s="80">
        <v>2145</v>
      </c>
      <c r="M14" s="80">
        <v>1028</v>
      </c>
      <c r="N14" s="86">
        <v>1200</v>
      </c>
      <c r="O14" s="80">
        <v>16111</v>
      </c>
      <c r="P14" s="80">
        <v>12009</v>
      </c>
      <c r="Q14" s="80">
        <v>12512</v>
      </c>
      <c r="R14" s="82">
        <v>0</v>
      </c>
      <c r="S14" s="80">
        <v>10517</v>
      </c>
      <c r="T14" s="80">
        <v>5942</v>
      </c>
      <c r="U14" s="82">
        <v>0</v>
      </c>
      <c r="V14" s="76">
        <v>0</v>
      </c>
      <c r="W14" s="80">
        <v>11320</v>
      </c>
      <c r="X14" s="76">
        <v>0</v>
      </c>
      <c r="Y14" s="80">
        <v>10804</v>
      </c>
      <c r="Z14" s="80">
        <v>44540</v>
      </c>
      <c r="AA14" s="86">
        <v>1200</v>
      </c>
      <c r="AB14" s="80">
        <v>2446</v>
      </c>
      <c r="AC14" s="82">
        <v>0</v>
      </c>
      <c r="AD14" s="82">
        <v>0</v>
      </c>
      <c r="AE14" s="82">
        <v>3212</v>
      </c>
      <c r="AF14" s="80">
        <v>0</v>
      </c>
      <c r="AG14" s="80">
        <v>4458</v>
      </c>
      <c r="AH14" s="80">
        <v>0</v>
      </c>
      <c r="AI14" s="81">
        <v>0</v>
      </c>
      <c r="AJ14" s="82">
        <v>411</v>
      </c>
      <c r="AK14" s="82">
        <v>0</v>
      </c>
      <c r="AL14" s="82">
        <v>0</v>
      </c>
      <c r="AM14" s="86">
        <v>1200</v>
      </c>
      <c r="AN14" s="76">
        <v>0</v>
      </c>
      <c r="AO14" s="76">
        <v>0</v>
      </c>
      <c r="AP14" s="79">
        <v>0</v>
      </c>
      <c r="AQ14" s="79">
        <v>0</v>
      </c>
      <c r="AR14" s="79">
        <v>0</v>
      </c>
      <c r="AS14" s="86">
        <v>1200</v>
      </c>
      <c r="AT14" s="79">
        <v>0</v>
      </c>
      <c r="AU14" s="76">
        <v>747</v>
      </c>
      <c r="AV14" s="76">
        <v>0</v>
      </c>
      <c r="AW14" s="76">
        <v>0</v>
      </c>
      <c r="AX14" s="76">
        <v>0</v>
      </c>
      <c r="AY14" s="48">
        <f t="shared" si="0"/>
        <v>344281</v>
      </c>
    </row>
    <row r="15" spans="1:51" s="53" customFormat="1" ht="21">
      <c r="A15" s="74" t="s">
        <v>4</v>
      </c>
      <c r="B15" s="52">
        <v>2100</v>
      </c>
      <c r="C15" s="79">
        <v>400</v>
      </c>
      <c r="D15" s="79">
        <v>250</v>
      </c>
      <c r="E15" s="79">
        <v>157</v>
      </c>
      <c r="F15" s="105">
        <v>0</v>
      </c>
      <c r="G15" s="103">
        <f t="shared" si="1"/>
        <v>157</v>
      </c>
      <c r="H15" s="79">
        <v>50</v>
      </c>
      <c r="I15" s="79">
        <v>380</v>
      </c>
      <c r="J15" s="79">
        <v>50</v>
      </c>
      <c r="K15" s="79">
        <v>20</v>
      </c>
      <c r="L15" s="79">
        <v>20</v>
      </c>
      <c r="M15" s="79">
        <v>20</v>
      </c>
      <c r="N15" s="87">
        <v>2100</v>
      </c>
      <c r="O15" s="79">
        <v>262</v>
      </c>
      <c r="P15" s="79">
        <v>95</v>
      </c>
      <c r="Q15" s="79">
        <v>0</v>
      </c>
      <c r="R15" s="79">
        <v>0</v>
      </c>
      <c r="S15" s="79">
        <v>200</v>
      </c>
      <c r="T15" s="79">
        <v>350</v>
      </c>
      <c r="U15" s="79">
        <v>0</v>
      </c>
      <c r="V15" s="76">
        <v>0</v>
      </c>
      <c r="W15" s="76">
        <v>0</v>
      </c>
      <c r="X15" s="76">
        <v>0</v>
      </c>
      <c r="Y15" s="79">
        <v>155</v>
      </c>
      <c r="Z15" s="79">
        <v>0</v>
      </c>
      <c r="AA15" s="87">
        <v>2100</v>
      </c>
      <c r="AB15" s="79">
        <v>20</v>
      </c>
      <c r="AC15" s="79">
        <v>73</v>
      </c>
      <c r="AD15" s="83">
        <v>0</v>
      </c>
      <c r="AE15" s="79">
        <v>0</v>
      </c>
      <c r="AF15" s="79">
        <v>0</v>
      </c>
      <c r="AG15" s="79">
        <v>0</v>
      </c>
      <c r="AH15" s="79">
        <v>0</v>
      </c>
      <c r="AI15" s="78">
        <v>0</v>
      </c>
      <c r="AJ15" s="79">
        <v>0</v>
      </c>
      <c r="AK15" s="79">
        <v>0</v>
      </c>
      <c r="AL15" s="79">
        <v>0</v>
      </c>
      <c r="AM15" s="87">
        <v>2100</v>
      </c>
      <c r="AN15" s="76">
        <v>0</v>
      </c>
      <c r="AO15" s="76">
        <v>0</v>
      </c>
      <c r="AP15" s="79">
        <v>0</v>
      </c>
      <c r="AQ15" s="79">
        <v>0</v>
      </c>
      <c r="AR15" s="79">
        <v>0</v>
      </c>
      <c r="AS15" s="87">
        <v>2100</v>
      </c>
      <c r="AT15" s="79">
        <v>0</v>
      </c>
      <c r="AU15" s="76">
        <v>0</v>
      </c>
      <c r="AV15" s="76">
        <v>0</v>
      </c>
      <c r="AW15" s="76">
        <v>0</v>
      </c>
      <c r="AX15" s="76">
        <v>0</v>
      </c>
      <c r="AY15" s="48">
        <f t="shared" si="0"/>
        <v>2502</v>
      </c>
    </row>
    <row r="16" spans="1:51" s="53" customFormat="1" ht="21">
      <c r="A16" s="74" t="s">
        <v>60</v>
      </c>
      <c r="B16" s="52">
        <v>2200</v>
      </c>
      <c r="C16" s="79">
        <v>135019</v>
      </c>
      <c r="D16" s="79">
        <v>42746</v>
      </c>
      <c r="E16" s="79">
        <v>24370</v>
      </c>
      <c r="F16" s="105">
        <v>0</v>
      </c>
      <c r="G16" s="103">
        <f t="shared" si="1"/>
        <v>24370</v>
      </c>
      <c r="H16" s="79">
        <v>64749</v>
      </c>
      <c r="I16" s="79">
        <v>80410</v>
      </c>
      <c r="J16" s="79">
        <v>3110</v>
      </c>
      <c r="K16" s="79">
        <v>1480</v>
      </c>
      <c r="L16" s="79">
        <v>3695</v>
      </c>
      <c r="M16" s="79">
        <v>4785</v>
      </c>
      <c r="N16" s="87">
        <v>2200</v>
      </c>
      <c r="O16" s="79">
        <v>86321</v>
      </c>
      <c r="P16" s="79">
        <v>19795</v>
      </c>
      <c r="Q16" s="79">
        <v>39125</v>
      </c>
      <c r="R16" s="79">
        <v>2080</v>
      </c>
      <c r="S16" s="79">
        <v>5700</v>
      </c>
      <c r="T16" s="79">
        <v>1800</v>
      </c>
      <c r="U16" s="79">
        <f>98300+2000</f>
        <v>100300</v>
      </c>
      <c r="V16" s="79">
        <v>128400</v>
      </c>
      <c r="W16" s="76">
        <v>0</v>
      </c>
      <c r="X16" s="79">
        <v>6270</v>
      </c>
      <c r="Y16" s="79">
        <v>12360</v>
      </c>
      <c r="Z16" s="79">
        <v>38650</v>
      </c>
      <c r="AA16" s="87">
        <v>2200</v>
      </c>
      <c r="AB16" s="79">
        <v>1170</v>
      </c>
      <c r="AC16" s="79">
        <v>9452</v>
      </c>
      <c r="AD16" s="79">
        <v>266</v>
      </c>
      <c r="AE16" s="79">
        <v>0</v>
      </c>
      <c r="AF16" s="79">
        <v>0</v>
      </c>
      <c r="AG16" s="79">
        <v>3665</v>
      </c>
      <c r="AH16" s="79">
        <v>1056</v>
      </c>
      <c r="AI16" s="78">
        <v>0</v>
      </c>
      <c r="AJ16" s="79">
        <v>0</v>
      </c>
      <c r="AK16" s="79">
        <v>5400</v>
      </c>
      <c r="AL16" s="79">
        <v>4100</v>
      </c>
      <c r="AM16" s="87">
        <v>2200</v>
      </c>
      <c r="AN16" s="76">
        <v>0</v>
      </c>
      <c r="AO16" s="76">
        <v>0</v>
      </c>
      <c r="AP16" s="79">
        <v>0</v>
      </c>
      <c r="AQ16" s="79">
        <v>5000</v>
      </c>
      <c r="AR16" s="79">
        <v>3000</v>
      </c>
      <c r="AS16" s="87">
        <v>2200</v>
      </c>
      <c r="AT16" s="78"/>
      <c r="AU16" s="79">
        <v>2739</v>
      </c>
      <c r="AV16" s="76">
        <v>0</v>
      </c>
      <c r="AW16" s="76">
        <v>0</v>
      </c>
      <c r="AX16" s="76">
        <v>0</v>
      </c>
      <c r="AY16" s="48">
        <f t="shared" si="0"/>
        <v>837013</v>
      </c>
    </row>
    <row r="17" spans="1:51" s="53" customFormat="1" ht="37.5">
      <c r="A17" s="74" t="s">
        <v>61</v>
      </c>
      <c r="B17" s="52">
        <v>2300</v>
      </c>
      <c r="C17" s="79">
        <v>19251</v>
      </c>
      <c r="D17" s="79">
        <v>37280</v>
      </c>
      <c r="E17" s="79">
        <v>69438</v>
      </c>
      <c r="F17" s="105">
        <v>0</v>
      </c>
      <c r="G17" s="103">
        <f t="shared" si="1"/>
        <v>69438</v>
      </c>
      <c r="H17" s="79">
        <v>32856</v>
      </c>
      <c r="I17" s="79">
        <v>20058</v>
      </c>
      <c r="J17" s="79">
        <v>840</v>
      </c>
      <c r="K17" s="79">
        <v>610</v>
      </c>
      <c r="L17" s="79">
        <v>1350</v>
      </c>
      <c r="M17" s="79">
        <v>1330</v>
      </c>
      <c r="N17" s="87">
        <v>2300</v>
      </c>
      <c r="O17" s="79">
        <v>12905</v>
      </c>
      <c r="P17" s="79">
        <v>12540</v>
      </c>
      <c r="Q17" s="79">
        <v>15060</v>
      </c>
      <c r="R17" s="79">
        <v>715</v>
      </c>
      <c r="S17" s="79">
        <v>27160</v>
      </c>
      <c r="T17" s="79">
        <v>450</v>
      </c>
      <c r="U17" s="79">
        <v>6300</v>
      </c>
      <c r="V17" s="79">
        <v>20500</v>
      </c>
      <c r="W17" s="76">
        <v>0</v>
      </c>
      <c r="X17" s="79">
        <v>200</v>
      </c>
      <c r="Y17" s="79">
        <v>13046</v>
      </c>
      <c r="Z17" s="79">
        <v>59730</v>
      </c>
      <c r="AA17" s="87">
        <v>2300</v>
      </c>
      <c r="AB17" s="79">
        <v>2333</v>
      </c>
      <c r="AC17" s="79">
        <v>2230</v>
      </c>
      <c r="AD17" s="79">
        <v>90</v>
      </c>
      <c r="AE17" s="79">
        <v>0</v>
      </c>
      <c r="AF17" s="79">
        <v>0</v>
      </c>
      <c r="AG17" s="79">
        <v>2035</v>
      </c>
      <c r="AH17" s="79">
        <v>0</v>
      </c>
      <c r="AI17" s="78">
        <v>0</v>
      </c>
      <c r="AJ17" s="79">
        <v>0</v>
      </c>
      <c r="AK17" s="79">
        <v>0</v>
      </c>
      <c r="AL17" s="79">
        <v>0</v>
      </c>
      <c r="AM17" s="87">
        <v>2300</v>
      </c>
      <c r="AN17" s="79">
        <v>70</v>
      </c>
      <c r="AO17" s="76">
        <v>0</v>
      </c>
      <c r="AP17" s="79">
        <v>0</v>
      </c>
      <c r="AQ17" s="79">
        <v>0</v>
      </c>
      <c r="AR17" s="79">
        <v>0</v>
      </c>
      <c r="AS17" s="87">
        <v>2300</v>
      </c>
      <c r="AT17" s="79">
        <v>0</v>
      </c>
      <c r="AU17" s="76">
        <v>0</v>
      </c>
      <c r="AV17" s="76">
        <v>0</v>
      </c>
      <c r="AW17" s="76">
        <v>0</v>
      </c>
      <c r="AX17" s="76">
        <v>0</v>
      </c>
      <c r="AY17" s="48">
        <f t="shared" si="0"/>
        <v>358377</v>
      </c>
    </row>
    <row r="18" spans="1:51" s="53" customFormat="1" ht="19.5" customHeight="1">
      <c r="A18" s="74" t="s">
        <v>62</v>
      </c>
      <c r="B18" s="52">
        <v>2400</v>
      </c>
      <c r="C18" s="79">
        <v>500</v>
      </c>
      <c r="D18" s="79">
        <v>0</v>
      </c>
      <c r="E18" s="79">
        <v>0</v>
      </c>
      <c r="F18" s="105">
        <v>0</v>
      </c>
      <c r="G18" s="103">
        <f t="shared" si="1"/>
        <v>0</v>
      </c>
      <c r="H18" s="79">
        <v>200</v>
      </c>
      <c r="I18" s="79">
        <v>0</v>
      </c>
      <c r="J18" s="79">
        <v>900</v>
      </c>
      <c r="K18" s="79">
        <v>600</v>
      </c>
      <c r="L18" s="79">
        <v>700</v>
      </c>
      <c r="M18" s="79">
        <v>620</v>
      </c>
      <c r="N18" s="87">
        <v>2400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79">
        <v>0</v>
      </c>
      <c r="X18" s="79">
        <v>0</v>
      </c>
      <c r="Y18" s="79">
        <v>0</v>
      </c>
      <c r="Z18" s="79">
        <v>80</v>
      </c>
      <c r="AA18" s="87">
        <v>2400</v>
      </c>
      <c r="AB18" s="79">
        <v>0</v>
      </c>
      <c r="AC18" s="79">
        <v>0</v>
      </c>
      <c r="AD18" s="79">
        <v>0</v>
      </c>
      <c r="AE18" s="79">
        <v>0</v>
      </c>
      <c r="AF18" s="79">
        <v>0</v>
      </c>
      <c r="AG18" s="79">
        <v>0</v>
      </c>
      <c r="AH18" s="79">
        <v>0</v>
      </c>
      <c r="AI18" s="78">
        <v>0</v>
      </c>
      <c r="AJ18" s="79">
        <v>0</v>
      </c>
      <c r="AK18" s="79">
        <v>0</v>
      </c>
      <c r="AL18" s="79">
        <v>0</v>
      </c>
      <c r="AM18" s="87">
        <v>2400</v>
      </c>
      <c r="AN18" s="79">
        <v>0</v>
      </c>
      <c r="AO18" s="76">
        <v>0</v>
      </c>
      <c r="AP18" s="79">
        <v>0</v>
      </c>
      <c r="AQ18" s="79">
        <v>0</v>
      </c>
      <c r="AR18" s="79">
        <v>0</v>
      </c>
      <c r="AS18" s="87">
        <v>2400</v>
      </c>
      <c r="AT18" s="79">
        <v>0</v>
      </c>
      <c r="AU18" s="76">
        <v>0</v>
      </c>
      <c r="AV18" s="76">
        <v>0</v>
      </c>
      <c r="AW18" s="76">
        <v>0</v>
      </c>
      <c r="AX18" s="76">
        <v>0</v>
      </c>
      <c r="AY18" s="48">
        <f t="shared" si="0"/>
        <v>3600</v>
      </c>
    </row>
    <row r="19" spans="1:51" s="53" customFormat="1" ht="41.25" customHeight="1">
      <c r="A19" s="74" t="s">
        <v>67</v>
      </c>
      <c r="B19" s="52">
        <v>2500</v>
      </c>
      <c r="C19" s="79">
        <v>2103</v>
      </c>
      <c r="D19" s="79">
        <v>8799</v>
      </c>
      <c r="E19" s="79">
        <v>456</v>
      </c>
      <c r="F19" s="105">
        <v>0</v>
      </c>
      <c r="G19" s="103">
        <f t="shared" si="1"/>
        <v>456</v>
      </c>
      <c r="H19" s="79">
        <v>4604</v>
      </c>
      <c r="I19" s="79">
        <v>1886</v>
      </c>
      <c r="J19" s="79">
        <v>0</v>
      </c>
      <c r="K19" s="79">
        <v>0</v>
      </c>
      <c r="L19" s="79">
        <v>0</v>
      </c>
      <c r="M19" s="79">
        <v>850</v>
      </c>
      <c r="N19" s="87">
        <v>2500</v>
      </c>
      <c r="O19" s="79">
        <v>1993</v>
      </c>
      <c r="P19" s="79">
        <v>2913</v>
      </c>
      <c r="Q19" s="79">
        <v>246</v>
      </c>
      <c r="R19" s="79">
        <v>0</v>
      </c>
      <c r="S19" s="79">
        <v>30</v>
      </c>
      <c r="T19" s="79">
        <v>0</v>
      </c>
      <c r="U19" s="79">
        <v>0</v>
      </c>
      <c r="V19" s="79">
        <v>0</v>
      </c>
      <c r="W19" s="76">
        <v>0</v>
      </c>
      <c r="X19" s="79">
        <v>0</v>
      </c>
      <c r="Y19" s="79">
        <v>1119</v>
      </c>
      <c r="Z19" s="79">
        <v>5500</v>
      </c>
      <c r="AA19" s="87">
        <v>2500</v>
      </c>
      <c r="AB19" s="79">
        <v>0</v>
      </c>
      <c r="AC19" s="79">
        <v>0</v>
      </c>
      <c r="AD19" s="79">
        <v>0</v>
      </c>
      <c r="AE19" s="79">
        <v>0</v>
      </c>
      <c r="AF19" s="79">
        <v>0</v>
      </c>
      <c r="AG19" s="79">
        <v>0</v>
      </c>
      <c r="AH19" s="79">
        <v>0</v>
      </c>
      <c r="AI19" s="78"/>
      <c r="AJ19" s="79">
        <v>0</v>
      </c>
      <c r="AK19" s="79">
        <v>0</v>
      </c>
      <c r="AL19" s="79">
        <v>0</v>
      </c>
      <c r="AM19" s="87">
        <v>2500</v>
      </c>
      <c r="AN19" s="79">
        <v>0</v>
      </c>
      <c r="AO19" s="76">
        <v>0</v>
      </c>
      <c r="AP19" s="79">
        <v>0</v>
      </c>
      <c r="AQ19" s="79">
        <v>0</v>
      </c>
      <c r="AR19" s="79">
        <v>0</v>
      </c>
      <c r="AS19" s="87">
        <v>2500</v>
      </c>
      <c r="AT19" s="79">
        <v>0</v>
      </c>
      <c r="AU19" s="76">
        <v>0</v>
      </c>
      <c r="AV19" s="76">
        <v>0</v>
      </c>
      <c r="AW19" s="76">
        <v>0</v>
      </c>
      <c r="AX19" s="76">
        <v>0</v>
      </c>
      <c r="AY19" s="48">
        <f t="shared" si="0"/>
        <v>30499</v>
      </c>
    </row>
    <row r="20" spans="1:51" s="53" customFormat="1" ht="37.5">
      <c r="A20" s="74" t="s">
        <v>5</v>
      </c>
      <c r="B20" s="52">
        <v>4300</v>
      </c>
      <c r="C20" s="79">
        <v>0</v>
      </c>
      <c r="D20" s="79">
        <v>0</v>
      </c>
      <c r="E20" s="79">
        <v>0</v>
      </c>
      <c r="F20" s="105">
        <v>0</v>
      </c>
      <c r="G20" s="103">
        <f t="shared" si="1"/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87">
        <v>4300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v>100</v>
      </c>
      <c r="W20" s="76">
        <v>0</v>
      </c>
      <c r="X20" s="79">
        <v>0</v>
      </c>
      <c r="Y20" s="79">
        <v>0</v>
      </c>
      <c r="Z20" s="79">
        <v>0</v>
      </c>
      <c r="AA20" s="87">
        <v>4300</v>
      </c>
      <c r="AB20" s="79">
        <v>0</v>
      </c>
      <c r="AC20" s="79">
        <v>0</v>
      </c>
      <c r="AD20" s="79">
        <v>0</v>
      </c>
      <c r="AE20" s="79">
        <v>0</v>
      </c>
      <c r="AF20" s="79">
        <v>0</v>
      </c>
      <c r="AG20" s="79">
        <v>0</v>
      </c>
      <c r="AH20" s="79">
        <v>0</v>
      </c>
      <c r="AI20" s="78">
        <v>0</v>
      </c>
      <c r="AJ20" s="79">
        <v>0</v>
      </c>
      <c r="AK20" s="79">
        <v>0</v>
      </c>
      <c r="AL20" s="79">
        <v>0</v>
      </c>
      <c r="AM20" s="87">
        <v>4300</v>
      </c>
      <c r="AN20" s="79">
        <v>0</v>
      </c>
      <c r="AO20" s="76">
        <v>0</v>
      </c>
      <c r="AP20" s="79">
        <v>0</v>
      </c>
      <c r="AQ20" s="79">
        <v>0</v>
      </c>
      <c r="AR20" s="79">
        <v>0</v>
      </c>
      <c r="AS20" s="87">
        <v>4300</v>
      </c>
      <c r="AT20" s="79">
        <v>0</v>
      </c>
      <c r="AU20" s="76">
        <v>0</v>
      </c>
      <c r="AV20" s="76">
        <v>0</v>
      </c>
      <c r="AW20" s="76">
        <v>0</v>
      </c>
      <c r="AX20" s="76">
        <v>0</v>
      </c>
      <c r="AY20" s="48">
        <f t="shared" si="0"/>
        <v>100</v>
      </c>
    </row>
    <row r="21" spans="1:51" s="53" customFormat="1" ht="21" customHeight="1">
      <c r="A21" s="74" t="s">
        <v>63</v>
      </c>
      <c r="B21" s="52">
        <v>5100</v>
      </c>
      <c r="C21" s="79">
        <v>0</v>
      </c>
      <c r="D21" s="79">
        <v>200</v>
      </c>
      <c r="E21" s="79">
        <v>0</v>
      </c>
      <c r="F21" s="105">
        <v>0</v>
      </c>
      <c r="G21" s="103">
        <f t="shared" si="1"/>
        <v>0</v>
      </c>
      <c r="H21" s="79">
        <v>0</v>
      </c>
      <c r="I21" s="79">
        <v>320</v>
      </c>
      <c r="J21" s="79">
        <v>0</v>
      </c>
      <c r="K21" s="79">
        <v>0</v>
      </c>
      <c r="L21" s="79">
        <v>0</v>
      </c>
      <c r="M21" s="79">
        <v>0</v>
      </c>
      <c r="N21" s="87">
        <v>5100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  <c r="U21" s="79">
        <v>0</v>
      </c>
      <c r="V21" s="79">
        <v>0</v>
      </c>
      <c r="W21" s="76">
        <v>0</v>
      </c>
      <c r="X21" s="79">
        <v>0</v>
      </c>
      <c r="Y21" s="79">
        <v>0</v>
      </c>
      <c r="Z21" s="79">
        <v>0</v>
      </c>
      <c r="AA21" s="87">
        <v>5100</v>
      </c>
      <c r="AB21" s="79">
        <v>0</v>
      </c>
      <c r="AC21" s="79">
        <v>3000</v>
      </c>
      <c r="AD21" s="79">
        <v>0</v>
      </c>
      <c r="AE21" s="79">
        <v>0</v>
      </c>
      <c r="AF21" s="79">
        <v>0</v>
      </c>
      <c r="AG21" s="79">
        <v>0</v>
      </c>
      <c r="AH21" s="79">
        <v>0</v>
      </c>
      <c r="AI21" s="78">
        <v>0</v>
      </c>
      <c r="AJ21" s="79">
        <v>0</v>
      </c>
      <c r="AK21" s="79">
        <v>0</v>
      </c>
      <c r="AL21" s="79">
        <v>0</v>
      </c>
      <c r="AM21" s="87">
        <v>5100</v>
      </c>
      <c r="AN21" s="79">
        <v>0</v>
      </c>
      <c r="AO21" s="76">
        <v>0</v>
      </c>
      <c r="AP21" s="79">
        <v>0</v>
      </c>
      <c r="AQ21" s="79">
        <v>0</v>
      </c>
      <c r="AR21" s="79">
        <v>0</v>
      </c>
      <c r="AS21" s="87">
        <v>5100</v>
      </c>
      <c r="AT21" s="79">
        <v>0</v>
      </c>
      <c r="AU21" s="76">
        <v>0</v>
      </c>
      <c r="AV21" s="76">
        <v>0</v>
      </c>
      <c r="AW21" s="76">
        <v>0</v>
      </c>
      <c r="AX21" s="76">
        <v>0</v>
      </c>
      <c r="AY21" s="48">
        <f t="shared" si="0"/>
        <v>3520</v>
      </c>
    </row>
    <row r="22" spans="1:51" s="53" customFormat="1" ht="37.5">
      <c r="A22" s="74" t="s">
        <v>64</v>
      </c>
      <c r="B22" s="52">
        <v>5200</v>
      </c>
      <c r="C22" s="79">
        <v>15110</v>
      </c>
      <c r="D22" s="79">
        <v>27882</v>
      </c>
      <c r="E22" s="79">
        <v>0</v>
      </c>
      <c r="F22" s="105">
        <v>0</v>
      </c>
      <c r="G22" s="103">
        <f t="shared" si="1"/>
        <v>0</v>
      </c>
      <c r="H22" s="79">
        <v>12526</v>
      </c>
      <c r="I22" s="79">
        <v>8487</v>
      </c>
      <c r="J22" s="79">
        <v>1800</v>
      </c>
      <c r="K22" s="79">
        <v>1000</v>
      </c>
      <c r="L22" s="79">
        <v>1300</v>
      </c>
      <c r="M22" s="79">
        <v>1300</v>
      </c>
      <c r="N22" s="87">
        <v>5200</v>
      </c>
      <c r="O22" s="79">
        <v>32480</v>
      </c>
      <c r="P22" s="79">
        <v>10190</v>
      </c>
      <c r="Q22" s="79">
        <v>4372</v>
      </c>
      <c r="R22" s="79">
        <v>0</v>
      </c>
      <c r="S22" s="79">
        <v>35000</v>
      </c>
      <c r="T22" s="79">
        <v>0</v>
      </c>
      <c r="U22" s="79">
        <v>15000</v>
      </c>
      <c r="V22" s="79">
        <v>0</v>
      </c>
      <c r="W22" s="76">
        <v>0</v>
      </c>
      <c r="X22" s="79">
        <v>0</v>
      </c>
      <c r="Y22" s="79">
        <v>0</v>
      </c>
      <c r="Z22" s="79">
        <v>5350</v>
      </c>
      <c r="AA22" s="87">
        <v>5200</v>
      </c>
      <c r="AB22" s="79">
        <v>0</v>
      </c>
      <c r="AC22" s="79">
        <v>1000</v>
      </c>
      <c r="AD22" s="79">
        <v>0</v>
      </c>
      <c r="AE22" s="79">
        <v>0</v>
      </c>
      <c r="AF22" s="79">
        <v>0</v>
      </c>
      <c r="AG22" s="79">
        <v>0</v>
      </c>
      <c r="AH22" s="79">
        <v>0</v>
      </c>
      <c r="AI22" s="78">
        <v>0</v>
      </c>
      <c r="AJ22" s="79">
        <v>0</v>
      </c>
      <c r="AK22" s="79">
        <v>0</v>
      </c>
      <c r="AL22" s="79">
        <v>0</v>
      </c>
      <c r="AM22" s="87">
        <v>5200</v>
      </c>
      <c r="AN22" s="79">
        <v>0</v>
      </c>
      <c r="AO22" s="79">
        <v>10000</v>
      </c>
      <c r="AP22" s="79">
        <v>9000</v>
      </c>
      <c r="AQ22" s="79">
        <v>0</v>
      </c>
      <c r="AR22" s="79">
        <v>0</v>
      </c>
      <c r="AS22" s="87">
        <v>5200</v>
      </c>
      <c r="AT22" s="78">
        <v>49200</v>
      </c>
      <c r="AU22" s="79">
        <v>7772</v>
      </c>
      <c r="AV22" s="79">
        <v>23773</v>
      </c>
      <c r="AW22" s="79">
        <v>12000</v>
      </c>
      <c r="AX22" s="79">
        <v>14049</v>
      </c>
      <c r="AY22" s="48">
        <f t="shared" si="0"/>
        <v>298591</v>
      </c>
    </row>
    <row r="23" spans="1:51" s="53" customFormat="1" ht="21">
      <c r="A23" s="74" t="s">
        <v>65</v>
      </c>
      <c r="B23" s="52">
        <v>6200</v>
      </c>
      <c r="C23" s="79">
        <v>1520</v>
      </c>
      <c r="D23" s="79">
        <v>400</v>
      </c>
      <c r="E23" s="79">
        <v>0</v>
      </c>
      <c r="F23" s="105">
        <v>0</v>
      </c>
      <c r="G23" s="103">
        <f t="shared" si="1"/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87">
        <v>6200</v>
      </c>
      <c r="O23" s="79"/>
      <c r="P23" s="79"/>
      <c r="Q23" s="79"/>
      <c r="R23" s="79">
        <v>0</v>
      </c>
      <c r="S23" s="79">
        <v>32150</v>
      </c>
      <c r="T23" s="79">
        <v>0</v>
      </c>
      <c r="U23" s="79">
        <v>0</v>
      </c>
      <c r="V23" s="79">
        <v>0</v>
      </c>
      <c r="W23" s="76">
        <v>0</v>
      </c>
      <c r="X23" s="79">
        <v>0</v>
      </c>
      <c r="Y23" s="79"/>
      <c r="Z23" s="79">
        <v>1700</v>
      </c>
      <c r="AA23" s="87">
        <v>6200</v>
      </c>
      <c r="AB23" s="79">
        <v>0</v>
      </c>
      <c r="AC23" s="79">
        <v>0</v>
      </c>
      <c r="AD23" s="79">
        <v>0</v>
      </c>
      <c r="AE23" s="79">
        <v>0</v>
      </c>
      <c r="AF23" s="79">
        <v>0</v>
      </c>
      <c r="AG23" s="79">
        <v>0</v>
      </c>
      <c r="AH23" s="79">
        <v>0</v>
      </c>
      <c r="AI23" s="78">
        <v>0</v>
      </c>
      <c r="AJ23" s="83">
        <v>12970</v>
      </c>
      <c r="AK23" s="83">
        <v>0</v>
      </c>
      <c r="AL23" s="83">
        <v>0</v>
      </c>
      <c r="AM23" s="87">
        <v>6200</v>
      </c>
      <c r="AN23" s="79">
        <v>0</v>
      </c>
      <c r="AO23" s="79">
        <v>0</v>
      </c>
      <c r="AP23" s="79">
        <v>0</v>
      </c>
      <c r="AQ23" s="79">
        <v>0</v>
      </c>
      <c r="AR23" s="79">
        <v>0</v>
      </c>
      <c r="AS23" s="87">
        <v>6200</v>
      </c>
      <c r="AT23" s="79">
        <v>0</v>
      </c>
      <c r="AU23" s="79">
        <v>0</v>
      </c>
      <c r="AV23" s="79">
        <v>0</v>
      </c>
      <c r="AW23" s="79">
        <v>0</v>
      </c>
      <c r="AX23" s="79">
        <v>0</v>
      </c>
      <c r="AY23" s="48">
        <f t="shared" si="0"/>
        <v>48740</v>
      </c>
    </row>
    <row r="24" spans="1:51" s="53" customFormat="1" ht="37.5">
      <c r="A24" s="75" t="s">
        <v>46</v>
      </c>
      <c r="B24" s="52">
        <v>6400</v>
      </c>
      <c r="C24" s="79">
        <v>0</v>
      </c>
      <c r="D24" s="79">
        <v>0</v>
      </c>
      <c r="E24" s="79">
        <v>0</v>
      </c>
      <c r="F24" s="105">
        <v>0</v>
      </c>
      <c r="G24" s="103">
        <f t="shared" si="1"/>
        <v>0</v>
      </c>
      <c r="H24" s="79">
        <v>0</v>
      </c>
      <c r="I24" s="79">
        <v>1700</v>
      </c>
      <c r="J24" s="79">
        <v>0</v>
      </c>
      <c r="K24" s="79">
        <v>0</v>
      </c>
      <c r="L24" s="79">
        <v>0</v>
      </c>
      <c r="M24" s="79">
        <v>0</v>
      </c>
      <c r="N24" s="87">
        <v>6400</v>
      </c>
      <c r="O24" s="79">
        <v>0</v>
      </c>
      <c r="P24" s="79">
        <v>0</v>
      </c>
      <c r="Q24" s="79">
        <v>0</v>
      </c>
      <c r="R24" s="79">
        <v>0</v>
      </c>
      <c r="S24" s="79">
        <v>55311</v>
      </c>
      <c r="T24" s="79">
        <v>0</v>
      </c>
      <c r="U24" s="79">
        <v>0</v>
      </c>
      <c r="V24" s="79">
        <v>0</v>
      </c>
      <c r="W24" s="79">
        <v>0</v>
      </c>
      <c r="X24" s="79">
        <v>0</v>
      </c>
      <c r="Y24" s="79">
        <v>0</v>
      </c>
      <c r="Z24" s="79">
        <v>0</v>
      </c>
      <c r="AA24" s="87">
        <v>6400</v>
      </c>
      <c r="AB24" s="79">
        <v>0</v>
      </c>
      <c r="AC24" s="79">
        <v>0</v>
      </c>
      <c r="AD24" s="79">
        <v>0</v>
      </c>
      <c r="AE24" s="79">
        <v>0</v>
      </c>
      <c r="AF24" s="79">
        <v>0</v>
      </c>
      <c r="AG24" s="79">
        <v>0</v>
      </c>
      <c r="AH24" s="79">
        <v>0</v>
      </c>
      <c r="AI24" s="78">
        <v>0</v>
      </c>
      <c r="AJ24" s="79">
        <v>0</v>
      </c>
      <c r="AK24" s="79">
        <v>0</v>
      </c>
      <c r="AL24" s="79">
        <v>0</v>
      </c>
      <c r="AM24" s="87">
        <v>6400</v>
      </c>
      <c r="AN24" s="79">
        <v>0</v>
      </c>
      <c r="AO24" s="79">
        <v>0</v>
      </c>
      <c r="AP24" s="79">
        <v>0</v>
      </c>
      <c r="AQ24" s="79">
        <v>0</v>
      </c>
      <c r="AR24" s="79">
        <v>0</v>
      </c>
      <c r="AS24" s="87">
        <v>6400</v>
      </c>
      <c r="AT24" s="79">
        <v>0</v>
      </c>
      <c r="AU24" s="79">
        <v>0</v>
      </c>
      <c r="AV24" s="79">
        <v>0</v>
      </c>
      <c r="AW24" s="79">
        <v>0</v>
      </c>
      <c r="AX24" s="79">
        <v>0</v>
      </c>
      <c r="AY24" s="48">
        <f t="shared" si="0"/>
        <v>57011</v>
      </c>
    </row>
    <row r="25" spans="1:51" s="53" customFormat="1" ht="21">
      <c r="A25" s="74" t="s">
        <v>66</v>
      </c>
      <c r="B25" s="52">
        <v>7200</v>
      </c>
      <c r="C25" s="79">
        <v>6700</v>
      </c>
      <c r="D25" s="79">
        <v>6700</v>
      </c>
      <c r="E25" s="79">
        <v>0</v>
      </c>
      <c r="F25" s="105">
        <v>0</v>
      </c>
      <c r="G25" s="103">
        <f t="shared" si="1"/>
        <v>0</v>
      </c>
      <c r="H25" s="79">
        <v>100</v>
      </c>
      <c r="I25" s="79">
        <v>25772</v>
      </c>
      <c r="J25" s="79">
        <v>526</v>
      </c>
      <c r="K25" s="79">
        <v>526</v>
      </c>
      <c r="L25" s="79">
        <v>526</v>
      </c>
      <c r="M25" s="79">
        <v>526</v>
      </c>
      <c r="N25" s="87">
        <v>7200</v>
      </c>
      <c r="O25" s="79">
        <v>0</v>
      </c>
      <c r="P25" s="79">
        <v>0</v>
      </c>
      <c r="Q25" s="79">
        <v>0</v>
      </c>
      <c r="R25" s="79">
        <v>0</v>
      </c>
      <c r="S25" s="79">
        <v>106450</v>
      </c>
      <c r="T25" s="79">
        <v>0</v>
      </c>
      <c r="U25" s="79">
        <v>0</v>
      </c>
      <c r="V25" s="79">
        <v>0</v>
      </c>
      <c r="W25" s="79">
        <v>0</v>
      </c>
      <c r="X25" s="79">
        <v>0</v>
      </c>
      <c r="Y25" s="79">
        <v>0</v>
      </c>
      <c r="Z25" s="79">
        <v>0</v>
      </c>
      <c r="AA25" s="87">
        <v>7200</v>
      </c>
      <c r="AB25" s="79">
        <v>250</v>
      </c>
      <c r="AC25" s="79">
        <v>0</v>
      </c>
      <c r="AD25" s="79">
        <v>0</v>
      </c>
      <c r="AE25" s="79">
        <v>0</v>
      </c>
      <c r="AF25" s="79">
        <v>0</v>
      </c>
      <c r="AG25" s="79">
        <v>0</v>
      </c>
      <c r="AH25" s="79">
        <v>0</v>
      </c>
      <c r="AI25" s="78">
        <v>0</v>
      </c>
      <c r="AJ25" s="79">
        <v>0</v>
      </c>
      <c r="AK25" s="79">
        <v>0</v>
      </c>
      <c r="AL25" s="79">
        <v>0</v>
      </c>
      <c r="AM25" s="87">
        <v>7200</v>
      </c>
      <c r="AN25" s="79">
        <v>0</v>
      </c>
      <c r="AO25" s="79">
        <v>0</v>
      </c>
      <c r="AP25" s="79">
        <v>0</v>
      </c>
      <c r="AQ25" s="79">
        <v>0</v>
      </c>
      <c r="AR25" s="79">
        <v>0</v>
      </c>
      <c r="AS25" s="87">
        <v>7200</v>
      </c>
      <c r="AT25" s="79">
        <v>0</v>
      </c>
      <c r="AU25" s="79">
        <v>0</v>
      </c>
      <c r="AV25" s="79">
        <v>0</v>
      </c>
      <c r="AW25" s="79">
        <v>0</v>
      </c>
      <c r="AX25" s="79">
        <v>0</v>
      </c>
      <c r="AY25" s="48">
        <f t="shared" si="0"/>
        <v>148076</v>
      </c>
    </row>
    <row r="26" spans="1:51" s="53" customFormat="1" ht="21">
      <c r="A26" s="125" t="s">
        <v>45</v>
      </c>
      <c r="B26" s="125"/>
      <c r="C26" s="84">
        <f aca="true" t="shared" si="2" ref="C26:J26">SUM(C11:C25)</f>
        <v>600595</v>
      </c>
      <c r="D26" s="84">
        <f t="shared" si="2"/>
        <v>358663</v>
      </c>
      <c r="E26" s="84">
        <f>SUM(E11:E25)</f>
        <v>458122</v>
      </c>
      <c r="F26" s="106">
        <f>SUM(F11:F25)</f>
        <v>90570</v>
      </c>
      <c r="G26" s="103">
        <f t="shared" si="1"/>
        <v>548692</v>
      </c>
      <c r="H26" s="84">
        <f t="shared" si="2"/>
        <v>443046</v>
      </c>
      <c r="I26" s="84">
        <f>SUM(I11:I25)</f>
        <v>457708</v>
      </c>
      <c r="J26" s="84">
        <f t="shared" si="2"/>
        <v>29066</v>
      </c>
      <c r="K26" s="84">
        <f aca="true" t="shared" si="3" ref="K26:V26">SUM(K11:K25)</f>
        <v>15156</v>
      </c>
      <c r="L26" s="84">
        <f t="shared" si="3"/>
        <v>18639</v>
      </c>
      <c r="M26" s="84">
        <f t="shared" si="3"/>
        <v>14725</v>
      </c>
      <c r="N26" s="86"/>
      <c r="O26" s="84">
        <f t="shared" si="3"/>
        <v>218177</v>
      </c>
      <c r="P26" s="84">
        <f t="shared" si="3"/>
        <v>107391</v>
      </c>
      <c r="Q26" s="84">
        <f t="shared" si="3"/>
        <v>125341</v>
      </c>
      <c r="R26" s="84">
        <f t="shared" si="3"/>
        <v>2795</v>
      </c>
      <c r="S26" s="84">
        <f t="shared" si="3"/>
        <v>316175</v>
      </c>
      <c r="T26" s="84">
        <f t="shared" si="3"/>
        <v>33206</v>
      </c>
      <c r="U26" s="84">
        <f t="shared" si="3"/>
        <v>121600</v>
      </c>
      <c r="V26" s="84">
        <f t="shared" si="3"/>
        <v>149000</v>
      </c>
      <c r="W26" s="84">
        <f aca="true" t="shared" si="4" ref="W26:AG26">SUM(W11:W25)</f>
        <v>58310</v>
      </c>
      <c r="X26" s="79">
        <f t="shared" si="4"/>
        <v>6470</v>
      </c>
      <c r="Y26" s="79">
        <f t="shared" si="4"/>
        <v>82333</v>
      </c>
      <c r="Z26" s="79">
        <f t="shared" si="4"/>
        <v>340439</v>
      </c>
      <c r="AA26" s="86"/>
      <c r="AB26" s="79">
        <f t="shared" si="4"/>
        <v>16371</v>
      </c>
      <c r="AC26" s="79">
        <f t="shared" si="4"/>
        <v>15755</v>
      </c>
      <c r="AD26" s="79">
        <f t="shared" si="4"/>
        <v>6721</v>
      </c>
      <c r="AE26" s="79">
        <f t="shared" si="4"/>
        <v>16546</v>
      </c>
      <c r="AF26" s="79">
        <f t="shared" si="4"/>
        <v>0</v>
      </c>
      <c r="AG26" s="79">
        <f t="shared" si="4"/>
        <v>28663</v>
      </c>
      <c r="AH26" s="79">
        <f aca="true" t="shared" si="5" ref="AH26:AN26">SUM(AH11:AH25)</f>
        <v>1056</v>
      </c>
      <c r="AI26" s="79">
        <f t="shared" si="5"/>
        <v>2837</v>
      </c>
      <c r="AJ26" s="79">
        <f t="shared" si="5"/>
        <v>15086</v>
      </c>
      <c r="AK26" s="79">
        <f t="shared" si="5"/>
        <v>5400</v>
      </c>
      <c r="AL26" s="79">
        <f t="shared" si="5"/>
        <v>4100</v>
      </c>
      <c r="AM26" s="86"/>
      <c r="AN26" s="79">
        <f t="shared" si="5"/>
        <v>70</v>
      </c>
      <c r="AO26" s="79">
        <f aca="true" t="shared" si="6" ref="AO26:AW26">SUM(AO11:AO25)</f>
        <v>10000</v>
      </c>
      <c r="AP26" s="79">
        <f t="shared" si="6"/>
        <v>9000</v>
      </c>
      <c r="AQ26" s="79">
        <f t="shared" si="6"/>
        <v>5000</v>
      </c>
      <c r="AR26" s="79">
        <f t="shared" si="6"/>
        <v>3000</v>
      </c>
      <c r="AS26" s="86"/>
      <c r="AT26" s="79">
        <f t="shared" si="6"/>
        <v>49200</v>
      </c>
      <c r="AU26" s="79">
        <f t="shared" si="6"/>
        <v>19321</v>
      </c>
      <c r="AV26" s="79">
        <f t="shared" si="6"/>
        <v>23773</v>
      </c>
      <c r="AW26" s="79">
        <f t="shared" si="6"/>
        <v>12000</v>
      </c>
      <c r="AX26" s="79">
        <f>SUM(AX11:AX25)</f>
        <v>14049</v>
      </c>
      <c r="AY26" s="48">
        <f t="shared" si="0"/>
        <v>4305475</v>
      </c>
    </row>
    <row r="27" spans="1:51" s="53" customFormat="1" ht="21">
      <c r="A27" s="73" t="s">
        <v>43</v>
      </c>
      <c r="B27" s="71">
        <v>7100</v>
      </c>
      <c r="C27" s="84">
        <v>0</v>
      </c>
      <c r="D27" s="84">
        <v>0</v>
      </c>
      <c r="E27" s="84">
        <v>0</v>
      </c>
      <c r="F27" s="106">
        <v>0</v>
      </c>
      <c r="G27" s="103">
        <f t="shared" si="1"/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6">
        <v>7100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  <c r="Z27" s="84">
        <v>0</v>
      </c>
      <c r="AA27" s="86">
        <v>7100</v>
      </c>
      <c r="AB27" s="84">
        <v>0</v>
      </c>
      <c r="AC27" s="79">
        <v>0</v>
      </c>
      <c r="AD27" s="79">
        <v>0</v>
      </c>
      <c r="AE27" s="79">
        <v>0</v>
      </c>
      <c r="AF27" s="79">
        <v>12578</v>
      </c>
      <c r="AG27" s="79">
        <v>0</v>
      </c>
      <c r="AH27" s="79">
        <v>0</v>
      </c>
      <c r="AI27" s="79">
        <v>0</v>
      </c>
      <c r="AJ27" s="79">
        <v>0</v>
      </c>
      <c r="AK27" s="79">
        <v>0</v>
      </c>
      <c r="AL27" s="79">
        <v>0</v>
      </c>
      <c r="AM27" s="86">
        <v>7100</v>
      </c>
      <c r="AN27" s="79">
        <v>0</v>
      </c>
      <c r="AO27" s="79">
        <v>0</v>
      </c>
      <c r="AP27" s="79">
        <v>0</v>
      </c>
      <c r="AQ27" s="79">
        <v>0</v>
      </c>
      <c r="AR27" s="79">
        <v>0</v>
      </c>
      <c r="AS27" s="86">
        <v>7100</v>
      </c>
      <c r="AT27" s="79">
        <v>0</v>
      </c>
      <c r="AU27" s="79">
        <v>0</v>
      </c>
      <c r="AV27" s="79">
        <v>0</v>
      </c>
      <c r="AW27" s="79">
        <v>0</v>
      </c>
      <c r="AX27" s="79">
        <v>0</v>
      </c>
      <c r="AY27" s="48">
        <f t="shared" si="0"/>
        <v>12578</v>
      </c>
    </row>
    <row r="28" spans="1:51" s="53" customFormat="1" ht="21">
      <c r="A28" s="126" t="s">
        <v>44</v>
      </c>
      <c r="B28" s="126"/>
      <c r="C28" s="85">
        <f>SUM(C26:C27)</f>
        <v>600595</v>
      </c>
      <c r="D28" s="85">
        <f aca="true" t="shared" si="7" ref="D28:M28">SUM(D26:D27)</f>
        <v>358663</v>
      </c>
      <c r="E28" s="85">
        <f t="shared" si="7"/>
        <v>458122</v>
      </c>
      <c r="F28" s="107">
        <f>SUM(F26:F27)</f>
        <v>90570</v>
      </c>
      <c r="G28" s="107">
        <f t="shared" si="7"/>
        <v>548692</v>
      </c>
      <c r="H28" s="85">
        <f t="shared" si="7"/>
        <v>443046</v>
      </c>
      <c r="I28" s="85">
        <f t="shared" si="7"/>
        <v>457708</v>
      </c>
      <c r="J28" s="85">
        <f t="shared" si="7"/>
        <v>29066</v>
      </c>
      <c r="K28" s="85">
        <f t="shared" si="7"/>
        <v>15156</v>
      </c>
      <c r="L28" s="85">
        <f t="shared" si="7"/>
        <v>18639</v>
      </c>
      <c r="M28" s="85">
        <f t="shared" si="7"/>
        <v>14725</v>
      </c>
      <c r="N28" s="86"/>
      <c r="O28" s="85">
        <f aca="true" t="shared" si="8" ref="O28:AB28">SUM(O26:O27)</f>
        <v>218177</v>
      </c>
      <c r="P28" s="85">
        <f t="shared" si="8"/>
        <v>107391</v>
      </c>
      <c r="Q28" s="85">
        <f t="shared" si="8"/>
        <v>125341</v>
      </c>
      <c r="R28" s="85">
        <f t="shared" si="8"/>
        <v>2795</v>
      </c>
      <c r="S28" s="85">
        <f t="shared" si="8"/>
        <v>316175</v>
      </c>
      <c r="T28" s="85">
        <f t="shared" si="8"/>
        <v>33206</v>
      </c>
      <c r="U28" s="85">
        <f t="shared" si="8"/>
        <v>121600</v>
      </c>
      <c r="V28" s="85">
        <f>SUM(V26:V27)</f>
        <v>149000</v>
      </c>
      <c r="W28" s="85">
        <f t="shared" si="8"/>
        <v>58310</v>
      </c>
      <c r="X28" s="48">
        <f t="shared" si="8"/>
        <v>6470</v>
      </c>
      <c r="Y28" s="48">
        <f>SUM(Y26:Y27)</f>
        <v>82333</v>
      </c>
      <c r="Z28" s="48">
        <f t="shared" si="8"/>
        <v>340439</v>
      </c>
      <c r="AA28" s="87"/>
      <c r="AB28" s="48">
        <f t="shared" si="8"/>
        <v>16371</v>
      </c>
      <c r="AC28" s="48">
        <f aca="true" t="shared" si="9" ref="AC28:AJ28">SUM(AC26:AC27)</f>
        <v>15755</v>
      </c>
      <c r="AD28" s="48">
        <f t="shared" si="9"/>
        <v>6721</v>
      </c>
      <c r="AE28" s="48">
        <f t="shared" si="9"/>
        <v>16546</v>
      </c>
      <c r="AF28" s="48">
        <f t="shared" si="9"/>
        <v>12578</v>
      </c>
      <c r="AG28" s="48">
        <f t="shared" si="9"/>
        <v>28663</v>
      </c>
      <c r="AH28" s="48">
        <f>SUM(AH26:AH27)</f>
        <v>1056</v>
      </c>
      <c r="AI28" s="48">
        <f>SUM(AI26:AI27)</f>
        <v>2837</v>
      </c>
      <c r="AJ28" s="48">
        <f t="shared" si="9"/>
        <v>15086</v>
      </c>
      <c r="AK28" s="48">
        <f aca="true" t="shared" si="10" ref="AK28:AQ28">SUM(AK26:AK27)</f>
        <v>5400</v>
      </c>
      <c r="AL28" s="48">
        <f t="shared" si="10"/>
        <v>4100</v>
      </c>
      <c r="AM28" s="87"/>
      <c r="AN28" s="48">
        <f t="shared" si="10"/>
        <v>70</v>
      </c>
      <c r="AO28" s="48">
        <f t="shared" si="10"/>
        <v>10000</v>
      </c>
      <c r="AP28" s="48">
        <f t="shared" si="10"/>
        <v>9000</v>
      </c>
      <c r="AQ28" s="48">
        <f t="shared" si="10"/>
        <v>5000</v>
      </c>
      <c r="AR28" s="48">
        <f aca="true" t="shared" si="11" ref="AR28:AX28">SUM(AR26:AR27)</f>
        <v>3000</v>
      </c>
      <c r="AS28" s="87"/>
      <c r="AT28" s="87">
        <f t="shared" si="11"/>
        <v>49200</v>
      </c>
      <c r="AU28" s="48">
        <f t="shared" si="11"/>
        <v>19321</v>
      </c>
      <c r="AV28" s="48">
        <f t="shared" si="11"/>
        <v>23773</v>
      </c>
      <c r="AW28" s="48">
        <f t="shared" si="11"/>
        <v>12000</v>
      </c>
      <c r="AX28" s="48">
        <f t="shared" si="11"/>
        <v>14049</v>
      </c>
      <c r="AY28" s="48">
        <f t="shared" si="0"/>
        <v>4318053</v>
      </c>
    </row>
    <row r="29" spans="1:51" s="30" customFormat="1" ht="8.25" customHeight="1">
      <c r="A29" s="27"/>
      <c r="B29" s="90"/>
      <c r="C29" s="27"/>
      <c r="D29" s="27"/>
      <c r="E29" s="27"/>
      <c r="F29" s="27"/>
      <c r="G29" s="27"/>
      <c r="H29" s="28"/>
      <c r="I29" s="28"/>
      <c r="J29" s="28"/>
      <c r="K29" s="28"/>
      <c r="L29" s="28"/>
      <c r="M29" s="28"/>
      <c r="N29" s="90"/>
      <c r="O29" s="27"/>
      <c r="P29" s="27"/>
      <c r="Q29" s="27"/>
      <c r="R29" s="27"/>
      <c r="S29" s="27"/>
      <c r="T29" s="27"/>
      <c r="U29" s="27"/>
      <c r="V29" s="27"/>
      <c r="W29" s="27"/>
      <c r="X29" s="29"/>
      <c r="Y29" s="29"/>
      <c r="Z29" s="29"/>
      <c r="AA29" s="8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89"/>
      <c r="AN29" s="29"/>
      <c r="AO29" s="29"/>
      <c r="AP29" s="29"/>
      <c r="AQ29" s="29"/>
      <c r="AR29" s="29"/>
      <c r="AS29" s="89"/>
      <c r="AT29" s="29"/>
      <c r="AU29" s="29"/>
      <c r="AV29" s="29"/>
      <c r="AW29" s="29"/>
      <c r="AX29" s="29"/>
      <c r="AY29" s="49"/>
    </row>
    <row r="30" spans="3:51" s="31" customFormat="1" ht="21">
      <c r="C30" s="32"/>
      <c r="D30" s="32"/>
      <c r="E30" s="33"/>
      <c r="F30" s="33"/>
      <c r="G30" s="33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B30" s="32"/>
      <c r="AC30" s="32"/>
      <c r="AD30" s="32"/>
      <c r="AE30" s="32"/>
      <c r="AF30" s="32"/>
      <c r="AG30" s="32"/>
      <c r="AH30" s="32"/>
      <c r="AP30" s="46"/>
      <c r="AQ30" s="122"/>
      <c r="AR30" s="122"/>
      <c r="AT30" s="122" t="s">
        <v>130</v>
      </c>
      <c r="AU30" s="122"/>
      <c r="AV30" s="122"/>
      <c r="AW30" s="122"/>
      <c r="AX30" s="122"/>
      <c r="AY30" s="46"/>
    </row>
    <row r="31" spans="1:51" s="34" customFormat="1" ht="21">
      <c r="A31" s="35"/>
      <c r="B31" s="92"/>
      <c r="C31" s="36"/>
      <c r="D31" s="36"/>
      <c r="E31" s="37"/>
      <c r="F31" s="37"/>
      <c r="G31" s="37"/>
      <c r="H31" s="36"/>
      <c r="J31" s="36"/>
      <c r="N31" s="39"/>
      <c r="R31" s="38"/>
      <c r="AA31" s="39"/>
      <c r="AM31" s="39"/>
      <c r="AS31" s="39"/>
      <c r="AY31" s="50"/>
    </row>
    <row r="32" s="39" customFormat="1" ht="21">
      <c r="AY32" s="51"/>
    </row>
    <row r="33" spans="2:51" s="34" customFormat="1" ht="21">
      <c r="B33" s="39"/>
      <c r="E33" s="37"/>
      <c r="F33" s="37"/>
      <c r="G33" s="37"/>
      <c r="N33" s="39"/>
      <c r="AA33" s="39"/>
      <c r="AM33" s="39"/>
      <c r="AS33" s="39"/>
      <c r="AY33" s="50"/>
    </row>
  </sheetData>
  <sheetProtection/>
  <mergeCells count="18">
    <mergeCell ref="AT30:AX30"/>
    <mergeCell ref="A1:L1"/>
    <mergeCell ref="AS8:AS10"/>
    <mergeCell ref="AQ30:AR30"/>
    <mergeCell ref="AY8:AY10"/>
    <mergeCell ref="A26:B26"/>
    <mergeCell ref="A28:B28"/>
    <mergeCell ref="N8:N10"/>
    <mergeCell ref="B8:B10"/>
    <mergeCell ref="AW8:AW9"/>
    <mergeCell ref="A4:L4"/>
    <mergeCell ref="A2:L2"/>
    <mergeCell ref="AM8:AM10"/>
    <mergeCell ref="A8:A10"/>
    <mergeCell ref="A6:M6"/>
    <mergeCell ref="E8:G8"/>
    <mergeCell ref="E9:G9"/>
    <mergeCell ref="A3:L3"/>
  </mergeCells>
  <printOptions/>
  <pageMargins left="1.0236220472440944" right="0.2362204724409449" top="0.7480314960629921" bottom="0.7480314960629921" header="0.31496062992125984" footer="0.31496062992125984"/>
  <pageSetup fitToWidth="5" horizontalDpi="600" verticalDpi="600" orientation="landscape" paperSize="9" scale="60" r:id="rId3"/>
  <colBreaks count="5" manualBreakCount="5">
    <brk id="13" max="28" man="1"/>
    <brk id="26" max="28" man="1"/>
    <brk id="38" max="28" man="1"/>
    <brk id="44" max="29" man="1"/>
    <brk id="51" max="28" man="1"/>
  </colBreaks>
  <ignoredErrors>
    <ignoredError sqref="G26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1"/>
  <sheetViews>
    <sheetView zoomScale="85" zoomScaleNormal="85" workbookViewId="0" topLeftCell="A13">
      <selection activeCell="C38" sqref="C38:F38"/>
    </sheetView>
  </sheetViews>
  <sheetFormatPr defaultColWidth="9.00390625" defaultRowHeight="16.5"/>
  <cols>
    <col min="1" max="1" width="5.00390625" style="9" customWidth="1"/>
    <col min="2" max="2" width="7.625" style="9" customWidth="1"/>
    <col min="3" max="3" width="42.75390625" style="9" bestFit="1" customWidth="1"/>
    <col min="4" max="4" width="12.25390625" style="11" customWidth="1"/>
    <col min="5" max="6" width="12.75390625" style="9" customWidth="1"/>
    <col min="7" max="7" width="11.625" style="44" customWidth="1"/>
    <col min="8" max="16384" width="9.00390625" style="9" customWidth="1"/>
  </cols>
  <sheetData>
    <row r="1" spans="2:7" s="70" customFormat="1" ht="15.75">
      <c r="B1" s="132" t="s">
        <v>104</v>
      </c>
      <c r="C1" s="132"/>
      <c r="D1" s="132"/>
      <c r="E1" s="132"/>
      <c r="F1" s="132"/>
      <c r="G1" s="132"/>
    </row>
    <row r="2" spans="2:7" s="70" customFormat="1" ht="15.75">
      <c r="B2" s="131" t="s">
        <v>124</v>
      </c>
      <c r="C2" s="131"/>
      <c r="D2" s="131"/>
      <c r="E2" s="131"/>
      <c r="F2" s="131"/>
      <c r="G2" s="131"/>
    </row>
    <row r="3" spans="2:7" s="70" customFormat="1" ht="15.75">
      <c r="B3" s="131" t="s">
        <v>125</v>
      </c>
      <c r="C3" s="131"/>
      <c r="D3" s="131"/>
      <c r="E3" s="131"/>
      <c r="F3" s="131"/>
      <c r="G3" s="131"/>
    </row>
    <row r="4" spans="2:7" ht="15.75">
      <c r="B4" s="131" t="s">
        <v>126</v>
      </c>
      <c r="C4" s="131"/>
      <c r="D4" s="131"/>
      <c r="E4" s="131"/>
      <c r="F4" s="131"/>
      <c r="G4" s="131"/>
    </row>
    <row r="5" spans="2:7" ht="15.75">
      <c r="B5" s="110"/>
      <c r="C5" s="110"/>
      <c r="D5" s="110"/>
      <c r="E5" s="110"/>
      <c r="F5" s="110"/>
      <c r="G5" s="110"/>
    </row>
    <row r="6" spans="2:7" ht="15.75">
      <c r="B6" s="130" t="s">
        <v>58</v>
      </c>
      <c r="C6" s="130"/>
      <c r="D6" s="130"/>
      <c r="E6" s="130"/>
      <c r="F6" s="130"/>
      <c r="G6" s="130"/>
    </row>
    <row r="7" spans="2:7" ht="15">
      <c r="B7" s="10"/>
      <c r="C7" s="10"/>
      <c r="D7" s="10"/>
      <c r="E7" s="10"/>
      <c r="F7" s="10"/>
      <c r="G7" s="10"/>
    </row>
    <row r="8" spans="2:7" ht="75">
      <c r="B8" s="63"/>
      <c r="C8" s="64"/>
      <c r="D8" s="60" t="s">
        <v>113</v>
      </c>
      <c r="E8" s="54" t="s">
        <v>123</v>
      </c>
      <c r="F8" s="54" t="s">
        <v>69</v>
      </c>
      <c r="G8" s="69" t="s">
        <v>103</v>
      </c>
    </row>
    <row r="9" spans="2:7" s="13" customFormat="1" ht="30">
      <c r="B9" s="61" t="s">
        <v>6</v>
      </c>
      <c r="C9" s="62" t="s">
        <v>7</v>
      </c>
      <c r="D9" s="12">
        <v>13627</v>
      </c>
      <c r="E9" s="14">
        <v>0</v>
      </c>
      <c r="F9" s="14">
        <v>0</v>
      </c>
      <c r="G9" s="16">
        <f aca="true" t="shared" si="0" ref="G9:G30">SUM(D9:F9)</f>
        <v>13627</v>
      </c>
    </row>
    <row r="10" spans="2:7" s="13" customFormat="1" ht="15">
      <c r="B10" s="3" t="s">
        <v>8</v>
      </c>
      <c r="C10" s="1" t="s">
        <v>9</v>
      </c>
      <c r="D10" s="12">
        <v>1778894</v>
      </c>
      <c r="E10" s="14">
        <v>0</v>
      </c>
      <c r="F10" s="14">
        <v>0</v>
      </c>
      <c r="G10" s="16">
        <f t="shared" si="0"/>
        <v>1778894</v>
      </c>
    </row>
    <row r="11" spans="2:7" s="13" customFormat="1" ht="15">
      <c r="B11" s="3" t="s">
        <v>10</v>
      </c>
      <c r="C11" s="1" t="s">
        <v>11</v>
      </c>
      <c r="D11" s="12">
        <v>130206</v>
      </c>
      <c r="E11" s="14">
        <v>32455</v>
      </c>
      <c r="F11" s="14">
        <v>0</v>
      </c>
      <c r="G11" s="16">
        <f t="shared" si="0"/>
        <v>162661</v>
      </c>
    </row>
    <row r="12" spans="2:7" s="13" customFormat="1" ht="15">
      <c r="B12" s="3" t="s">
        <v>12</v>
      </c>
      <c r="C12" s="1" t="s">
        <v>54</v>
      </c>
      <c r="D12" s="12">
        <v>20809</v>
      </c>
      <c r="E12" s="14">
        <v>0</v>
      </c>
      <c r="F12" s="14">
        <v>0</v>
      </c>
      <c r="G12" s="16">
        <f t="shared" si="0"/>
        <v>20809</v>
      </c>
    </row>
    <row r="13" spans="2:7" s="13" customFormat="1" ht="15">
      <c r="B13" s="3" t="s">
        <v>53</v>
      </c>
      <c r="C13" s="1" t="s">
        <v>55</v>
      </c>
      <c r="D13" s="12">
        <f>777+7696</f>
        <v>8473</v>
      </c>
      <c r="E13" s="14">
        <v>0</v>
      </c>
      <c r="F13" s="14">
        <v>0</v>
      </c>
      <c r="G13" s="16">
        <f t="shared" si="0"/>
        <v>8473</v>
      </c>
    </row>
    <row r="14" spans="2:7" s="13" customFormat="1" ht="15">
      <c r="B14" s="3" t="s">
        <v>13</v>
      </c>
      <c r="C14" s="1" t="s">
        <v>14</v>
      </c>
      <c r="D14" s="14">
        <f>1300+10319</f>
        <v>11619</v>
      </c>
      <c r="E14" s="14">
        <v>0</v>
      </c>
      <c r="F14" s="14">
        <v>0</v>
      </c>
      <c r="G14" s="16">
        <f t="shared" si="0"/>
        <v>11619</v>
      </c>
    </row>
    <row r="15" spans="2:7" s="13" customFormat="1" ht="15">
      <c r="B15" s="3" t="s">
        <v>15</v>
      </c>
      <c r="C15" s="1" t="s">
        <v>16</v>
      </c>
      <c r="D15" s="14">
        <v>3100</v>
      </c>
      <c r="E15" s="14">
        <v>0</v>
      </c>
      <c r="F15" s="14">
        <v>0</v>
      </c>
      <c r="G15" s="16">
        <f t="shared" si="0"/>
        <v>3100</v>
      </c>
    </row>
    <row r="16" spans="2:7" s="13" customFormat="1" ht="15">
      <c r="B16" s="3" t="s">
        <v>17</v>
      </c>
      <c r="C16" s="1" t="s">
        <v>18</v>
      </c>
      <c r="D16" s="14">
        <v>490</v>
      </c>
      <c r="E16" s="14">
        <v>0</v>
      </c>
      <c r="F16" s="14">
        <v>0</v>
      </c>
      <c r="G16" s="16">
        <f t="shared" si="0"/>
        <v>490</v>
      </c>
    </row>
    <row r="17" spans="2:7" s="13" customFormat="1" ht="15">
      <c r="B17" s="3" t="s">
        <v>19</v>
      </c>
      <c r="C17" s="1" t="s">
        <v>20</v>
      </c>
      <c r="D17" s="14">
        <v>1000</v>
      </c>
      <c r="E17" s="14">
        <v>0</v>
      </c>
      <c r="F17" s="14">
        <v>0</v>
      </c>
      <c r="G17" s="16">
        <f t="shared" si="0"/>
        <v>1000</v>
      </c>
    </row>
    <row r="18" spans="2:7" s="13" customFormat="1" ht="15">
      <c r="B18" s="3" t="s">
        <v>47</v>
      </c>
      <c r="C18" s="1" t="s">
        <v>48</v>
      </c>
      <c r="D18" s="14">
        <v>500</v>
      </c>
      <c r="E18" s="14">
        <v>0</v>
      </c>
      <c r="F18" s="14">
        <v>0</v>
      </c>
      <c r="G18" s="16">
        <f t="shared" si="0"/>
        <v>500</v>
      </c>
    </row>
    <row r="19" spans="2:7" s="13" customFormat="1" ht="15">
      <c r="B19" s="3" t="s">
        <v>21</v>
      </c>
      <c r="C19" s="1" t="s">
        <v>22</v>
      </c>
      <c r="D19" s="14">
        <v>20000</v>
      </c>
      <c r="E19" s="14">
        <v>0</v>
      </c>
      <c r="F19" s="14">
        <v>0</v>
      </c>
      <c r="G19" s="16">
        <f t="shared" si="0"/>
        <v>20000</v>
      </c>
    </row>
    <row r="20" spans="2:7" s="13" customFormat="1" ht="30">
      <c r="B20" s="3" t="s">
        <v>23</v>
      </c>
      <c r="C20" s="1" t="s">
        <v>24</v>
      </c>
      <c r="D20" s="12">
        <f>385544+30000+3312+7499+2835+16546+7440+232163+190328</f>
        <v>875667</v>
      </c>
      <c r="E20" s="14">
        <v>58115</v>
      </c>
      <c r="F20" s="14">
        <v>0</v>
      </c>
      <c r="G20" s="16">
        <f t="shared" si="0"/>
        <v>933782</v>
      </c>
    </row>
    <row r="21" spans="2:7" s="13" customFormat="1" ht="45">
      <c r="B21" s="3" t="s">
        <v>25</v>
      </c>
      <c r="C21" s="1" t="s">
        <v>26</v>
      </c>
      <c r="D21" s="12">
        <f>15086+39692+19000+2735+2400+3000+4100+6900</f>
        <v>92913</v>
      </c>
      <c r="E21" s="14">
        <v>0</v>
      </c>
      <c r="F21" s="14">
        <v>0</v>
      </c>
      <c r="G21" s="16">
        <f t="shared" si="0"/>
        <v>92913</v>
      </c>
    </row>
    <row r="22" spans="2:7" s="13" customFormat="1" ht="30">
      <c r="B22" s="3" t="s">
        <v>27</v>
      </c>
      <c r="C22" s="1" t="s">
        <v>28</v>
      </c>
      <c r="D22" s="12">
        <v>699973</v>
      </c>
      <c r="E22" s="14">
        <v>0</v>
      </c>
      <c r="F22" s="14">
        <v>0</v>
      </c>
      <c r="G22" s="16">
        <f t="shared" si="0"/>
        <v>699973</v>
      </c>
    </row>
    <row r="23" spans="2:7" s="13" customFormat="1" ht="30">
      <c r="B23" s="4" t="s">
        <v>27</v>
      </c>
      <c r="C23" s="1" t="s">
        <v>56</v>
      </c>
      <c r="D23" s="12">
        <v>20609</v>
      </c>
      <c r="E23" s="14">
        <v>0</v>
      </c>
      <c r="F23" s="14">
        <v>0</v>
      </c>
      <c r="G23" s="16">
        <f t="shared" si="0"/>
        <v>20609</v>
      </c>
    </row>
    <row r="24" spans="2:7" s="13" customFormat="1" ht="30">
      <c r="B24" s="3" t="s">
        <v>29</v>
      </c>
      <c r="C24" s="1" t="s">
        <v>57</v>
      </c>
      <c r="D24" s="12">
        <v>28073</v>
      </c>
      <c r="E24" s="14">
        <v>0</v>
      </c>
      <c r="F24" s="14">
        <v>0</v>
      </c>
      <c r="G24" s="16">
        <f t="shared" si="0"/>
        <v>28073</v>
      </c>
    </row>
    <row r="25" spans="2:7" s="13" customFormat="1" ht="30">
      <c r="B25" s="3" t="s">
        <v>30</v>
      </c>
      <c r="C25" s="1" t="s">
        <v>31</v>
      </c>
      <c r="D25" s="12">
        <f>D26+D27</f>
        <v>200000</v>
      </c>
      <c r="E25" s="14">
        <v>0</v>
      </c>
      <c r="F25" s="14">
        <v>0</v>
      </c>
      <c r="G25" s="16">
        <f t="shared" si="0"/>
        <v>200000</v>
      </c>
    </row>
    <row r="26" spans="2:7" s="13" customFormat="1" ht="15">
      <c r="B26" s="55" t="s">
        <v>49</v>
      </c>
      <c r="C26" s="98" t="s">
        <v>50</v>
      </c>
      <c r="D26" s="23">
        <v>100000</v>
      </c>
      <c r="E26" s="14">
        <v>0</v>
      </c>
      <c r="F26" s="14">
        <v>0</v>
      </c>
      <c r="G26" s="16">
        <f t="shared" si="0"/>
        <v>100000</v>
      </c>
    </row>
    <row r="27" spans="2:7" s="13" customFormat="1" ht="15">
      <c r="B27" s="55" t="s">
        <v>32</v>
      </c>
      <c r="C27" s="98" t="s">
        <v>33</v>
      </c>
      <c r="D27" s="24">
        <v>100000</v>
      </c>
      <c r="E27" s="14">
        <v>0</v>
      </c>
      <c r="F27" s="14">
        <v>0</v>
      </c>
      <c r="G27" s="16">
        <f t="shared" si="0"/>
        <v>100000</v>
      </c>
    </row>
    <row r="28" spans="2:7" s="13" customFormat="1" ht="15">
      <c r="B28" s="3" t="s">
        <v>34</v>
      </c>
      <c r="C28" s="1" t="s">
        <v>35</v>
      </c>
      <c r="D28" s="12">
        <v>31700</v>
      </c>
      <c r="E28" s="14">
        <v>0</v>
      </c>
      <c r="F28" s="14">
        <v>120</v>
      </c>
      <c r="G28" s="16">
        <f t="shared" si="0"/>
        <v>31820</v>
      </c>
    </row>
    <row r="29" spans="2:7" s="13" customFormat="1" ht="15">
      <c r="B29" s="3" t="s">
        <v>36</v>
      </c>
      <c r="C29" s="3" t="s">
        <v>37</v>
      </c>
      <c r="D29" s="14">
        <v>15000</v>
      </c>
      <c r="E29" s="14">
        <v>0</v>
      </c>
      <c r="F29" s="14">
        <v>13617</v>
      </c>
      <c r="G29" s="16">
        <f t="shared" si="0"/>
        <v>28617</v>
      </c>
    </row>
    <row r="30" spans="2:7" s="13" customFormat="1" ht="30">
      <c r="B30" s="3" t="s">
        <v>38</v>
      </c>
      <c r="C30" s="1" t="s">
        <v>39</v>
      </c>
      <c r="D30" s="14">
        <f>57000+6107</f>
        <v>63107</v>
      </c>
      <c r="E30" s="14">
        <v>0</v>
      </c>
      <c r="F30" s="14">
        <v>2013</v>
      </c>
      <c r="G30" s="16">
        <f t="shared" si="0"/>
        <v>65120</v>
      </c>
    </row>
    <row r="31" spans="2:7" s="13" customFormat="1" ht="15">
      <c r="B31" s="3"/>
      <c r="C31" s="2" t="s">
        <v>40</v>
      </c>
      <c r="D31" s="16">
        <f>D30+D29+D28+D25+D24+D23+D22+D21+D20+D19+D18+D17+D16+D15+D14+D13+D12+D11+D10+D9</f>
        <v>4015760</v>
      </c>
      <c r="E31" s="16">
        <f>E30+E29+E28+E25+E24+E23+E22+E21+E20+E19+E18+E17+E16+E15+E14+E13+E12+E11+E10+E9</f>
        <v>90570</v>
      </c>
      <c r="F31" s="16">
        <f>F30+F29+F28+F25+F24+F23+F22+F21+F20+F19+F18+F17+F16+F15+F14+F13+F12+F11+F10+F9</f>
        <v>15750</v>
      </c>
      <c r="G31" s="16">
        <f>G30+G29+G28+G25+G24+G23+G22+G21+G20+G19+G18+G17+G16+G15+G14+G13+G12+G11+G10+G9</f>
        <v>4122080</v>
      </c>
    </row>
    <row r="32" spans="2:7" s="13" customFormat="1" ht="15">
      <c r="B32" s="3"/>
      <c r="C32" s="1" t="s">
        <v>51</v>
      </c>
      <c r="D32" s="17">
        <v>0</v>
      </c>
      <c r="E32" s="17">
        <v>0</v>
      </c>
      <c r="F32" s="17">
        <v>0</v>
      </c>
      <c r="G32" s="16">
        <f>SUM(D32:F32)</f>
        <v>0</v>
      </c>
    </row>
    <row r="33" spans="2:7" s="13" customFormat="1" ht="15">
      <c r="B33" s="3"/>
      <c r="C33" s="94" t="s">
        <v>116</v>
      </c>
      <c r="D33" s="16">
        <f>SUM(D31:D32)</f>
        <v>4015760</v>
      </c>
      <c r="E33" s="16">
        <f>SUM(E31:E32)</f>
        <v>90570</v>
      </c>
      <c r="F33" s="16">
        <f>SUM(F31:F32)</f>
        <v>15750</v>
      </c>
      <c r="G33" s="16">
        <f>SUM(G31:G32)</f>
        <v>4122080</v>
      </c>
    </row>
    <row r="34" spans="2:7" s="13" customFormat="1" ht="15">
      <c r="B34" s="5"/>
      <c r="C34" s="93" t="s">
        <v>114</v>
      </c>
      <c r="D34" s="15">
        <f>80494+102961+77</f>
        <v>183532</v>
      </c>
      <c r="E34" s="42">
        <v>0</v>
      </c>
      <c r="F34" s="42">
        <v>12441</v>
      </c>
      <c r="G34" s="42">
        <f>SUM(D34:F34)</f>
        <v>195973</v>
      </c>
    </row>
    <row r="35" spans="2:7" s="97" customFormat="1" ht="15.75">
      <c r="B35" s="6"/>
      <c r="C35" s="95" t="s">
        <v>117</v>
      </c>
      <c r="D35" s="96">
        <f>SUM(D33:D34)</f>
        <v>4199292</v>
      </c>
      <c r="E35" s="96">
        <f>SUM(E33:E34)</f>
        <v>90570</v>
      </c>
      <c r="F35" s="96">
        <f>SUM(F33:F34)</f>
        <v>28191</v>
      </c>
      <c r="G35" s="96">
        <f>SUM(G33:G34)</f>
        <v>4318053</v>
      </c>
    </row>
    <row r="36" spans="2:7" s="13" customFormat="1" ht="15">
      <c r="B36" s="3"/>
      <c r="C36" s="93" t="s">
        <v>115</v>
      </c>
      <c r="D36" s="42">
        <v>0</v>
      </c>
      <c r="E36" s="56">
        <v>0</v>
      </c>
      <c r="F36" s="56">
        <v>0</v>
      </c>
      <c r="G36" s="42">
        <f>G35-'IZDEVUMI 2018'!AY28</f>
        <v>0</v>
      </c>
    </row>
    <row r="37" spans="2:7" ht="15">
      <c r="B37" s="18"/>
      <c r="C37" s="18"/>
      <c r="D37" s="19"/>
      <c r="E37" s="18"/>
      <c r="F37" s="18"/>
      <c r="G37" s="43"/>
    </row>
    <row r="38" spans="3:6" ht="15.75">
      <c r="C38" s="129" t="s">
        <v>129</v>
      </c>
      <c r="D38" s="129"/>
      <c r="E38" s="129"/>
      <c r="F38" s="129"/>
    </row>
    <row r="40" spans="3:4" ht="15">
      <c r="C40" s="20"/>
      <c r="D40" s="21"/>
    </row>
    <row r="41" ht="15">
      <c r="D41" s="22"/>
    </row>
  </sheetData>
  <sheetProtection/>
  <mergeCells count="6">
    <mergeCell ref="C38:F38"/>
    <mergeCell ref="B6:G6"/>
    <mergeCell ref="B3:G3"/>
    <mergeCell ref="B2:G2"/>
    <mergeCell ref="B1:G1"/>
    <mergeCell ref="B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  <ignoredErrors>
    <ignoredError sqref="D34 G33:G34 G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</dc:creator>
  <cp:keywords/>
  <dc:description/>
  <cp:lastModifiedBy>Darbiniece</cp:lastModifiedBy>
  <cp:lastPrinted>2018-09-03T11:09:10Z</cp:lastPrinted>
  <dcterms:created xsi:type="dcterms:W3CDTF">2015-12-08T13:00:32Z</dcterms:created>
  <dcterms:modified xsi:type="dcterms:W3CDTF">2018-09-03T13:22:52Z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">
    <vt:lpwstr>NPOI</vt:lpwstr>
  </property>
  <property fmtid="{D5CDD505-2E9C-101B-9397-08002B2CF9AE}" pid="3" name="Generator Versi">
    <vt:lpwstr>2.2.1</vt:lpwstr>
  </property>
</Properties>
</file>