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43" activeTab="0"/>
  </bookViews>
  <sheets>
    <sheet name="IZDEVUMI 2018" sheetId="1" r:id="rId1"/>
    <sheet name="IENEMUMI 2018" sheetId="2" r:id="rId2"/>
  </sheets>
  <definedNames>
    <definedName name="_xlnm.Print_Area" localSheetId="0">'IZDEVUMI 2018'!$A$1:$BJ$30</definedName>
  </definedNames>
  <calcPr fullCalcOnLoad="1"/>
</workbook>
</file>

<file path=xl/comments1.xml><?xml version="1.0" encoding="utf-8"?>
<comments xmlns="http://schemas.openxmlformats.org/spreadsheetml/2006/main">
  <authors>
    <author>Valentīna</author>
  </authors>
  <commentList>
    <comment ref="AW17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X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A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F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E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D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D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C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Z16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AY22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D11" authorId="0">
      <text>
        <r>
          <rPr>
            <b/>
            <sz val="9"/>
            <rFont val="Tahoma"/>
            <family val="2"/>
          </rPr>
          <t>Informācija pie St.53 budžeta pieprasījuma</t>
        </r>
      </text>
    </comment>
    <comment ref="BD13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BD14" authorId="0">
      <text>
        <r>
          <rPr>
            <b/>
            <sz val="9"/>
            <rFont val="Tahoma"/>
            <family val="2"/>
          </rPr>
          <t>Mainīgs lielums - neplānotie izdevumi</t>
        </r>
        <r>
          <rPr>
            <sz val="9"/>
            <rFont val="Tahoma"/>
            <family val="2"/>
          </rPr>
          <t xml:space="preserve">
</t>
        </r>
      </text>
    </comment>
    <comment ref="BG22" authorId="0">
      <text>
        <r>
          <rPr>
            <b/>
            <sz val="9"/>
            <rFont val="Tahoma"/>
            <family val="2"/>
          </rPr>
          <t xml:space="preserve">Informācija pie Galvenās grāmatvedes S.Zabludovskas </t>
        </r>
      </text>
    </comment>
  </commentList>
</comments>
</file>

<file path=xl/comments2.xml><?xml version="1.0" encoding="utf-8"?>
<comments xmlns="http://schemas.openxmlformats.org/spreadsheetml/2006/main">
  <authors>
    <author>Valentīna</author>
  </authors>
  <commentList>
    <comment ref="E20" authorId="0">
      <text>
        <r>
          <rPr>
            <b/>
            <sz val="9"/>
            <rFont val="Tahoma"/>
            <family val="0"/>
          </rPr>
          <t>MK 2018.gada 2.oktobra rīkojumu Nr.466 "Mērķdotācija pašvaldību un vispārējās izglītības iestāžu pedagogu darba samaksai"</t>
        </r>
      </text>
    </comment>
  </commentList>
</comments>
</file>

<file path=xl/sharedStrings.xml><?xml version="1.0" encoding="utf-8"?>
<sst xmlns="http://schemas.openxmlformats.org/spreadsheetml/2006/main" count="196" uniqueCount="142">
  <si>
    <t>Izdevumu kods</t>
  </si>
  <si>
    <t>Darba samaksa pedagogiem un citiem darbiniekiem no mērķdotācijām</t>
  </si>
  <si>
    <t xml:space="preserve">Darba samaksa tehniskajiem darbiniekiem </t>
  </si>
  <si>
    <t>VSAOI pedagogiem un citiem darbiniekiem no mērķdotācijām</t>
  </si>
  <si>
    <t>Komandējumi</t>
  </si>
  <si>
    <t>Pašvaldības budžeta % maksājumi Valsts kasei</t>
  </si>
  <si>
    <t>1.1.1.1.</t>
  </si>
  <si>
    <t>Iedzīvotāju ienākuma nodoklis iepriekšējā gada nesadalītais atlikums</t>
  </si>
  <si>
    <t>1.1.1.2.</t>
  </si>
  <si>
    <t xml:space="preserve">Iedzīvotāju ienākuma nodoklis pārskata gadā </t>
  </si>
  <si>
    <t>4.1.1.0.</t>
  </si>
  <si>
    <t>Nekustamā īpašuma nodoklis par zemi</t>
  </si>
  <si>
    <t>4.1.2.0.</t>
  </si>
  <si>
    <t>8.3.9.0.</t>
  </si>
  <si>
    <t>Pārējie ieņēmumi no dividendēm</t>
  </si>
  <si>
    <t>9.4.0.0.</t>
  </si>
  <si>
    <t>Valsts nodevas</t>
  </si>
  <si>
    <t>9.5.0.0.</t>
  </si>
  <si>
    <t>Pašvaldību nodevas</t>
  </si>
  <si>
    <t>10.0.0.0.</t>
  </si>
  <si>
    <t>Sodi un sankcijas</t>
  </si>
  <si>
    <t>13.1.0.0.</t>
  </si>
  <si>
    <t xml:space="preserve">Ieņēmumi no ēku un būvju īpašuma pārdošanas </t>
  </si>
  <si>
    <t>18.6.2.0.</t>
  </si>
  <si>
    <t>Pašvaldību budžetā saņemtās valsts budžeta mērķdotācijas</t>
  </si>
  <si>
    <t>18.6.3.0.</t>
  </si>
  <si>
    <t>Pašvaldību budžetā saņemtie uzturēšanas izdevumu transferti ārvalstu finanšu palīdzības projektu īstenošanai no valsts budžeta iestādēm</t>
  </si>
  <si>
    <t>18.6.4.0.</t>
  </si>
  <si>
    <t>Ieņēmumi no pašvaldību finanšu izlīdzināšanas fonda</t>
  </si>
  <si>
    <t>18.6.9.0.</t>
  </si>
  <si>
    <t>19.2.0.0.</t>
  </si>
  <si>
    <t>Ieņēmumi pašvaldības budžetā no citām pašvaldībām izglītības funkciju nodrošināšanai</t>
  </si>
  <si>
    <t>19.2.3.0.</t>
  </si>
  <si>
    <t>Ieņēmumi sociālās palīdzības funkciju nodrošināšanai</t>
  </si>
  <si>
    <t>21.3.5.0.</t>
  </si>
  <si>
    <t>Maksa par izglītības pakalpojumiem</t>
  </si>
  <si>
    <t>21.3.8.0.</t>
  </si>
  <si>
    <t>Ieņēmumi par nomu un īri</t>
  </si>
  <si>
    <t>21.3.9.0.</t>
  </si>
  <si>
    <t>Ieņēmumi no pārējiem budžeta iestāžu maksas pakalpojumiem</t>
  </si>
  <si>
    <t>Kopā ieņēmumi pirms aizdevuma nomaksas:</t>
  </si>
  <si>
    <t>VSAOI tehniskajiem darbiniekiem</t>
  </si>
  <si>
    <t>Apstiprinātais budžets</t>
  </si>
  <si>
    <t>Kredīta atmaksa</t>
  </si>
  <si>
    <t>PAVISAM</t>
  </si>
  <si>
    <t>Izdevumi kopā pirms kredīta atmaksas:</t>
  </si>
  <si>
    <t>12.0.0.0.</t>
  </si>
  <si>
    <t>Nenodokļu ieņēmumi</t>
  </si>
  <si>
    <t>ieņēmumi izglītības nodrošināšanai</t>
  </si>
  <si>
    <t>Aizdevuma atmaksa</t>
  </si>
  <si>
    <t>ELFLA topogrāfijas izstrāde ceļiem (2017.gada rēķinu apmaksa)</t>
  </si>
  <si>
    <t>4.1.3.0.</t>
  </si>
  <si>
    <t>Nekustamā īpašuma nodoklis par ēkām</t>
  </si>
  <si>
    <t>Nekustamā īpašuma nodoklis par mājokli</t>
  </si>
  <si>
    <t>Ieņēmumi no pašvaldību finanšu izlīdzināšanas fonda par iepriekšējo gadu</t>
  </si>
  <si>
    <t>Pārējie pašvadlības saņemtie valsts budžeta iestāžu transferti</t>
  </si>
  <si>
    <t>Salas novada pašvaldības 2018. gada pamatbudžeta ieņēmumi</t>
  </si>
  <si>
    <t>Salas novada pašvaldības 2018. gada pamatbudžeta izdevumi</t>
  </si>
  <si>
    <t>Pakalpojumi</t>
  </si>
  <si>
    <t>Krājumi, materiāli,energoresursi, preces, biroja preces un inventārs</t>
  </si>
  <si>
    <t>Pamatkapitāla veidošana - nemateriālie ieguldījumi</t>
  </si>
  <si>
    <t>Pamatkapitāla veidošana - pamatlīdzekļi</t>
  </si>
  <si>
    <t>Sociālie pabalsti naudā</t>
  </si>
  <si>
    <t>Pašvaldību uzturēšanas izdevumu transferti</t>
  </si>
  <si>
    <t xml:space="preserve">Domes priekšsēdētāja </t>
  </si>
  <si>
    <t>I.Sproģe</t>
  </si>
  <si>
    <r>
      <t xml:space="preserve">Biržu internāt-pamatskola apstiprināts budžets                          </t>
    </r>
    <r>
      <rPr>
        <i/>
        <sz val="11"/>
        <color indexed="8"/>
        <rFont val="Calibri"/>
        <family val="2"/>
      </rPr>
      <t>(euro)</t>
    </r>
  </si>
  <si>
    <t xml:space="preserve">Salas vidusskola                  </t>
  </si>
  <si>
    <t>Biržu pamatskola</t>
  </si>
  <si>
    <t xml:space="preserve">PII Ābelīte     </t>
  </si>
  <si>
    <t xml:space="preserve">Administrācija </t>
  </si>
  <si>
    <t xml:space="preserve">Salas bibliotēka </t>
  </si>
  <si>
    <t xml:space="preserve">Biržu          bibliotēka                          </t>
  </si>
  <si>
    <t xml:space="preserve">Sēlpils I bibliotēka                            </t>
  </si>
  <si>
    <t xml:space="preserve">Sēlpils II    bibliotēka                                                 </t>
  </si>
  <si>
    <t xml:space="preserve">Salas kultūras nams                   </t>
  </si>
  <si>
    <t xml:space="preserve">Biržu                                        tautas            nams                                 </t>
  </si>
  <si>
    <t xml:space="preserve">Raiņa klubs                          </t>
  </si>
  <si>
    <t xml:space="preserve">Sociālais dienests                     </t>
  </si>
  <si>
    <t xml:space="preserve">Bāriņtiesa                                     </t>
  </si>
  <si>
    <t xml:space="preserve">Vides sakopšana un labiekārtošana                            </t>
  </si>
  <si>
    <t xml:space="preserve">Komunālā saimniecība </t>
  </si>
  <si>
    <t xml:space="preserve">Sēlpils pagagasta pārvalde                            </t>
  </si>
  <si>
    <t xml:space="preserve">Sabiedriskā kārtība             </t>
  </si>
  <si>
    <t xml:space="preserve">Saimnieciskā nodaļa                </t>
  </si>
  <si>
    <t xml:space="preserve">Jauniešu                                    centrs                         </t>
  </si>
  <si>
    <t xml:space="preserve">ĢAC                                      "Saulstari"                            </t>
  </si>
  <si>
    <t xml:space="preserve">Attīstības nodaļa      </t>
  </si>
  <si>
    <t xml:space="preserve">KAC                                                 </t>
  </si>
  <si>
    <t xml:space="preserve">Asistenta palīgs pašvaldībā                         </t>
  </si>
  <si>
    <t xml:space="preserve">Kredīti                         </t>
  </si>
  <si>
    <t xml:space="preserve">Lauksaimnieki </t>
  </si>
  <si>
    <t xml:space="preserve">Deputāti                                                           </t>
  </si>
  <si>
    <t xml:space="preserve">Salas vsk. asistenta palīgs                                                                    </t>
  </si>
  <si>
    <r>
      <t xml:space="preserve">Eiropas SF projekts </t>
    </r>
    <r>
      <rPr>
        <sz val="13"/>
        <color indexed="8"/>
        <rFont val="Calibri"/>
        <family val="2"/>
      </rPr>
      <t>Nr.3APSD-1500-2012</t>
    </r>
    <r>
      <rPr>
        <sz val="14"/>
        <color indexed="8"/>
        <rFont val="Calibri"/>
        <family val="2"/>
      </rPr>
      <t xml:space="preserve">                 (</t>
    </r>
    <r>
      <rPr>
        <i/>
        <sz val="14"/>
        <color indexed="8"/>
        <rFont val="Calibri"/>
        <family val="2"/>
      </rPr>
      <t>Bezdarbnieki)</t>
    </r>
  </si>
  <si>
    <t xml:space="preserve">Atbalsts kultūras un sporta pasākumiem                                                            </t>
  </si>
  <si>
    <t xml:space="preserve">Jaunieša biznesa ideju konkurss Salas novadā "JAUNIETIS ATNĀCIS UZ LAUKIEM"                        </t>
  </si>
  <si>
    <r>
      <t xml:space="preserve">Apstiprināts budžets                      KOPĀ                                            </t>
    </r>
    <r>
      <rPr>
        <b/>
        <i/>
        <sz val="12"/>
        <color indexed="8"/>
        <rFont val="Calibri"/>
        <family val="2"/>
      </rPr>
      <t>(euro)</t>
    </r>
  </si>
  <si>
    <r>
      <t xml:space="preserve">PROJEKTS  </t>
    </r>
    <r>
      <rPr>
        <b/>
        <sz val="12"/>
        <color indexed="8"/>
        <rFont val="Calibri"/>
        <family val="2"/>
      </rPr>
      <t xml:space="preserve">ELFLA </t>
    </r>
    <r>
      <rPr>
        <sz val="12"/>
        <color indexed="8"/>
        <rFont val="Calibri"/>
        <family val="2"/>
      </rPr>
      <t xml:space="preserve">                               "PIEMIŅAS VIETAS IZVEIDE Biržos brīvības cīnītājiem"      </t>
    </r>
  </si>
  <si>
    <r>
      <t>PROJEKTS</t>
    </r>
    <r>
      <rPr>
        <b/>
        <sz val="12"/>
        <color indexed="8"/>
        <rFont val="Calibri"/>
        <family val="2"/>
      </rPr>
      <t xml:space="preserve">  LV-LT-BY</t>
    </r>
    <r>
      <rPr>
        <sz val="12"/>
        <color indexed="8"/>
        <rFont val="Calibri"/>
        <family val="2"/>
      </rPr>
      <t xml:space="preserve"> "VESELĪGA DZĪVESVEIDA VEICINĀŠANA MAZAISARGĀTO GRUPU VAJADZĪBĀM VEICINOT INTEGRĀCIJAS IESPĒJAS"                     </t>
    </r>
    <r>
      <rPr>
        <i/>
        <sz val="12"/>
        <color indexed="8"/>
        <rFont val="Calibri"/>
        <family val="2"/>
      </rPr>
      <t xml:space="preserve">           </t>
    </r>
    <r>
      <rPr>
        <b/>
        <i/>
        <sz val="12"/>
        <color indexed="8"/>
        <rFont val="Calibri"/>
        <family val="2"/>
      </rPr>
      <t xml:space="preserve">          </t>
    </r>
    <r>
      <rPr>
        <sz val="12"/>
        <color indexed="8"/>
        <rFont val="Calibri"/>
        <family val="2"/>
      </rPr>
      <t xml:space="preserve">       </t>
    </r>
  </si>
  <si>
    <r>
      <t xml:space="preserve">Apstiprināts budžets                      </t>
    </r>
    <r>
      <rPr>
        <i/>
        <sz val="11"/>
        <color indexed="8"/>
        <rFont val="Calibri"/>
        <family val="2"/>
      </rPr>
      <t>(euro)</t>
    </r>
  </si>
  <si>
    <t>Budžeta līdzekļu atlikums uz 01.01.2018.:</t>
  </si>
  <si>
    <t>Budžeta līdzekļu atlikums uz 01.01.2019.:</t>
  </si>
  <si>
    <t>IEŅĒMUMI KOPĀ:</t>
  </si>
  <si>
    <t>KOPĀ:</t>
  </si>
  <si>
    <t>251/2</t>
  </si>
  <si>
    <r>
      <t xml:space="preserve">ELFLA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LEADER PROJEKTU </t>
    </r>
    <r>
      <rPr>
        <sz val="12"/>
        <color indexed="8"/>
        <rFont val="Calibri"/>
        <family val="2"/>
      </rPr>
      <t xml:space="preserve">                                      </t>
    </r>
    <r>
      <rPr>
        <b/>
        <sz val="12"/>
        <color indexed="8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                               LĪDZFINANSĒJUMS            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</si>
  <si>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ELFLA                                                                    </t>
    </r>
    <r>
      <rPr>
        <sz val="12"/>
        <color indexed="8"/>
        <rFont val="Calibri"/>
        <family val="2"/>
      </rPr>
      <t xml:space="preserve">"SALAS NOVADA GRANTS CEĻU PĀRBŪVE x 2          </t>
    </r>
  </si>
  <si>
    <r>
      <t xml:space="preserve">PROJEKTS                          </t>
    </r>
    <r>
      <rPr>
        <b/>
        <sz val="12"/>
        <color indexed="8"/>
        <rFont val="Calibri"/>
        <family val="2"/>
      </rPr>
      <t xml:space="preserve">INTERREG  V-A </t>
    </r>
    <r>
      <rPr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Calibri"/>
        <family val="2"/>
      </rPr>
      <t xml:space="preserve">LT-LV  </t>
    </r>
    <r>
      <rPr>
        <sz val="12"/>
        <color indexed="8"/>
        <rFont val="Calibri"/>
        <family val="2"/>
      </rPr>
      <t xml:space="preserve">"CEĻO GUDRI, APCEĻO LIETUVU UN LATVIJU"                 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</si>
  <si>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LV-LT-BY  </t>
    </r>
    <r>
      <rPr>
        <sz val="12"/>
        <color indexed="8"/>
        <rFont val="Calibri"/>
        <family val="2"/>
      </rPr>
      <t xml:space="preserve">                 "MAZAIZSARGĀTO GRUPU INTEGRĀCIJAS IESPĒJAS"                                                                                 TP izstrāde                             (Līkumu muiža)                           </t>
    </r>
  </si>
  <si>
    <r>
      <t xml:space="preserve"> PROJEKTS </t>
    </r>
    <r>
      <rPr>
        <b/>
        <sz val="12"/>
        <color indexed="8"/>
        <rFont val="Calibri"/>
        <family val="2"/>
      </rPr>
      <t>ESF (DI)</t>
    </r>
    <r>
      <rPr>
        <sz val="12"/>
        <color indexed="8"/>
        <rFont val="Calibri"/>
        <family val="2"/>
      </rPr>
      <t xml:space="preserve">                                                  SAM 9.2.2.1                                                                  "ATVER SIRDI ZEMGALĒ"                                                  TP izstrāde                                  (Podvāzes 7)                                               </t>
    </r>
  </si>
  <si>
    <r>
      <t xml:space="preserve">PROJEKTS </t>
    </r>
    <r>
      <rPr>
        <b/>
        <sz val="12"/>
        <color indexed="8"/>
        <rFont val="Calibri"/>
        <family val="2"/>
      </rPr>
      <t xml:space="preserve"> ESF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SAM 9.2.4.2 "VIETĒJĀS SABIEDRĪBAS VESELĪBAS VEICINĀŠANAS PASĀKUMI"                     </t>
    </r>
  </si>
  <si>
    <t>ESF prejokts "Atbalsts izglītojamo individuālo kompetenču attīstībai"</t>
  </si>
  <si>
    <t xml:space="preserve">Sēlpils kultūras nams                        </t>
  </si>
  <si>
    <t>19.2.1.0.</t>
  </si>
  <si>
    <t>Erasmus+ Prgrammas 2. starpskolu stratēģijas partnerības projekts, "Boost Learning through Innovative Positive Practice"                                          Līg.Nr.2017-1-ES01-KA219-038069_2                                     (Salas vsk-ā)</t>
  </si>
  <si>
    <t xml:space="preserve">PROJEKTS DI                                                                          Sociālie pakalpojumu                                                (Soc.dienesta pārziņā)                                                         "ATVER SIRDI ZEMGALĒ"                                 </t>
  </si>
  <si>
    <t xml:space="preserve">13. Saeimas vēlēšanas </t>
  </si>
  <si>
    <t>LR KM Programma "Latvijas skolas soma"                              MK 21,08,2018. noteikumi Nr. 529</t>
  </si>
  <si>
    <t>231/2</t>
  </si>
  <si>
    <t>241/2</t>
  </si>
  <si>
    <t>221/2</t>
  </si>
  <si>
    <t>Pārējie klasifikācijā neminētie maksājumi iedzīvotājiem</t>
  </si>
  <si>
    <t>Budžeta iestāžu nodokļu, nodevu un naudas sodu maksājumi</t>
  </si>
  <si>
    <t>Izdevumi periodikas iegādei (grāmatas,žurnāli)</t>
  </si>
  <si>
    <t>"Salas novada pašvaldības 2018. gada budžets""</t>
  </si>
  <si>
    <t>"Grozījumi 2018. gada 25. janvāra saistošajos noteikumos Nr. 2018/1</t>
  </si>
  <si>
    <t>PIELIKUMS Nr. 1</t>
  </si>
  <si>
    <t>PIELIKUMS Nr. 2</t>
  </si>
  <si>
    <t>Apstiprinātais budžets 09.2018.</t>
  </si>
  <si>
    <t>Budžeta grozījumi 10.2018.</t>
  </si>
  <si>
    <r>
      <t xml:space="preserve">Budžeta grozījumi 10.2018.   </t>
    </r>
    <r>
      <rPr>
        <i/>
        <sz val="11"/>
        <color indexed="8"/>
        <rFont val="Calibri"/>
        <family val="2"/>
      </rPr>
      <t>(euro)</t>
    </r>
  </si>
  <si>
    <t xml:space="preserve">Apstiprinātais                     budžets                  </t>
  </si>
  <si>
    <t xml:space="preserve">Apstiprinātais                     budžets                   </t>
  </si>
  <si>
    <t xml:space="preserve">Apstiprinātais budžets </t>
  </si>
  <si>
    <t>Birzu int-pamatskola</t>
  </si>
  <si>
    <t xml:space="preserve">Apstiprinātais budžets  </t>
  </si>
  <si>
    <r>
      <t xml:space="preserve">Kopā                  </t>
    </r>
    <r>
      <rPr>
        <b/>
        <i/>
        <sz val="18"/>
        <color indexed="8"/>
        <rFont val="Calibri"/>
        <family val="2"/>
      </rPr>
      <t>(euro)</t>
    </r>
  </si>
  <si>
    <r>
      <t xml:space="preserve">Budžeta grozījumi 10.2018.                       </t>
    </r>
    <r>
      <rPr>
        <b/>
        <i/>
        <sz val="18"/>
        <color indexed="56"/>
        <rFont val="Calibri"/>
        <family val="2"/>
      </rPr>
      <t>(euro)</t>
    </r>
  </si>
  <si>
    <r>
      <t xml:space="preserve">Budžets ar grozījumiem                 </t>
    </r>
    <r>
      <rPr>
        <b/>
        <i/>
        <sz val="18"/>
        <rFont val="Calibri"/>
        <family val="2"/>
      </rPr>
      <t>(euro)</t>
    </r>
  </si>
  <si>
    <t>Domes priekšsēdētāja                                       I.Sproģe</t>
  </si>
  <si>
    <t>2018. gada 25. oktobra saistošajiem noteikumiem Nr. 2018/10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</si>
</sst>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[$€-2]\ * #,##0.00_-;\-[$€-2]\ * #,##0.00_-;_-[$€-2]\ * &quot;-&quot;??_-;_-@_-"/>
    <numFmt numFmtId="176" formatCode="_-[$€-2]\ * #,##0.000_-;\-[$€-2]\ * #,##0.000_-;_-[$€-2]\ * &quot;-&quot;??_-;_-@_-"/>
    <numFmt numFmtId="177" formatCode="_-[$€-2]\ * #,##0.0_-;\-[$€-2]\ * #,##0.0_-;_-[$€-2]\ * &quot;-&quot;??_-;_-@_-"/>
    <numFmt numFmtId="178" formatCode="_-[$€-2]\ * #,##0_-;\-[$€-2]\ * #,##0_-;_-[$€-2]\ * &quot;-&quot;??_-;_-@_-"/>
    <numFmt numFmtId="179" formatCode="#,##0.0"/>
    <numFmt numFmtId="180" formatCode="#,##0_ ;\-#,##0\ "/>
  </numFmts>
  <fonts count="108">
    <font>
      <sz val="11"/>
      <color theme="1"/>
      <name val="Palatino Linotype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b/>
      <sz val="16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14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2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56"/>
      <name val="Calibri"/>
      <family val="2"/>
    </font>
    <font>
      <b/>
      <sz val="18"/>
      <name val="Calibri"/>
      <family val="2"/>
    </font>
    <font>
      <b/>
      <i/>
      <sz val="18"/>
      <name val="Calibri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b/>
      <sz val="11"/>
      <color indexed="52"/>
      <name val="Palatino Linotype"/>
      <family val="2"/>
    </font>
    <font>
      <sz val="11"/>
      <color indexed="10"/>
      <name val="Palatino Linotype"/>
      <family val="2"/>
    </font>
    <font>
      <sz val="11"/>
      <color indexed="62"/>
      <name val="Palatino Linotype"/>
      <family val="2"/>
    </font>
    <font>
      <b/>
      <sz val="11"/>
      <color indexed="63"/>
      <name val="Palatino Linotype"/>
      <family val="2"/>
    </font>
    <font>
      <b/>
      <sz val="11"/>
      <color indexed="8"/>
      <name val="Palatino Linotype"/>
      <family val="2"/>
    </font>
    <font>
      <sz val="11"/>
      <color indexed="17"/>
      <name val="Palatino Linotype"/>
      <family val="2"/>
    </font>
    <font>
      <sz val="11"/>
      <color indexed="60"/>
      <name val="Palatino Linotype"/>
      <family val="2"/>
    </font>
    <font>
      <b/>
      <sz val="18"/>
      <color indexed="62"/>
      <name val="Palatino Linotype"/>
      <family val="2"/>
    </font>
    <font>
      <i/>
      <sz val="11"/>
      <color indexed="23"/>
      <name val="Palatino Linotype"/>
      <family val="2"/>
    </font>
    <font>
      <b/>
      <sz val="11"/>
      <color indexed="9"/>
      <name val="Palatino Linotype"/>
      <family val="2"/>
    </font>
    <font>
      <sz val="11"/>
      <color indexed="52"/>
      <name val="Palatino Linotype"/>
      <family val="2"/>
    </font>
    <font>
      <sz val="11"/>
      <color indexed="20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56"/>
      <name val="Calibri"/>
      <family val="2"/>
    </font>
    <font>
      <sz val="16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libri"/>
      <family val="2"/>
    </font>
    <font>
      <sz val="11"/>
      <color theme="0"/>
      <name val="Palatino Linotype"/>
      <family val="2"/>
    </font>
    <font>
      <b/>
      <sz val="11"/>
      <color rgb="FFFA7D00"/>
      <name val="Palatino Linotype"/>
      <family val="2"/>
    </font>
    <font>
      <sz val="11"/>
      <color rgb="FFFF0000"/>
      <name val="Palatino Linotype"/>
      <family val="2"/>
    </font>
    <font>
      <sz val="11"/>
      <color rgb="FF3F3F76"/>
      <name val="Palatino Linotype"/>
      <family val="2"/>
    </font>
    <font>
      <b/>
      <sz val="11"/>
      <color rgb="FF3F3F3F"/>
      <name val="Palatino Linotype"/>
      <family val="2"/>
    </font>
    <font>
      <b/>
      <sz val="11"/>
      <color theme="1"/>
      <name val="Palatino Linotype"/>
      <family val="2"/>
    </font>
    <font>
      <sz val="11"/>
      <color rgb="FF006100"/>
      <name val="Palatino Linotype"/>
      <family val="2"/>
    </font>
    <font>
      <sz val="11"/>
      <color rgb="FF9C6500"/>
      <name val="Palatino Linotype"/>
      <family val="2"/>
    </font>
    <font>
      <b/>
      <sz val="18"/>
      <color theme="3"/>
      <name val="Palatino Linotype"/>
      <family val="2"/>
    </font>
    <font>
      <i/>
      <sz val="11"/>
      <color rgb="FF7F7F7F"/>
      <name val="Palatino Linotype"/>
      <family val="2"/>
    </font>
    <font>
      <b/>
      <sz val="11"/>
      <color theme="0"/>
      <name val="Palatino Linotype"/>
      <family val="2"/>
    </font>
    <font>
      <sz val="11"/>
      <color rgb="FFFA7D00"/>
      <name val="Palatino Linotype"/>
      <family val="2"/>
    </font>
    <font>
      <sz val="11"/>
      <color rgb="FF9C0006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2" tint="-0.7499799728393555"/>
      <name val="Calibri"/>
      <family val="2"/>
    </font>
    <font>
      <sz val="16"/>
      <color theme="2" tint="-0.7499799728393555"/>
      <name val="Calibri"/>
      <family val="2"/>
    </font>
    <font>
      <b/>
      <sz val="16"/>
      <color theme="2" tint="-0.7499799728393555"/>
      <name val="Calibri"/>
      <family val="2"/>
    </font>
    <font>
      <b/>
      <sz val="18"/>
      <color theme="1"/>
      <name val="Calibri"/>
      <family val="2"/>
    </font>
    <font>
      <b/>
      <sz val="18"/>
      <color theme="2" tint="-0.7499799728393555"/>
      <name val="Calibri"/>
      <family val="2"/>
    </font>
    <font>
      <b/>
      <sz val="8"/>
      <name val="Palatino Linotyp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21" borderId="1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6" fillId="0" borderId="6" applyNumberFormat="0" applyFill="0" applyAlignment="0" applyProtection="0"/>
    <xf numFmtId="0" fontId="7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81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 vertical="top" wrapText="1"/>
    </xf>
    <xf numFmtId="0" fontId="81" fillId="0" borderId="10" xfId="0" applyFont="1" applyFill="1" applyBorder="1" applyAlignment="1">
      <alignment vertical="top"/>
    </xf>
    <xf numFmtId="0" fontId="81" fillId="0" borderId="10" xfId="0" applyFont="1" applyFill="1" applyBorder="1" applyAlignment="1">
      <alignment horizontal="left" vertical="top"/>
    </xf>
    <xf numFmtId="0" fontId="82" fillId="0" borderId="10" xfId="0" applyFont="1" applyFill="1" applyBorder="1" applyAlignment="1">
      <alignment vertical="top"/>
    </xf>
    <xf numFmtId="0" fontId="83" fillId="0" borderId="10" xfId="0" applyFont="1" applyFill="1" applyBorder="1" applyAlignment="1">
      <alignment vertical="top"/>
    </xf>
    <xf numFmtId="0" fontId="81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 vertical="top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82" fillId="0" borderId="0" xfId="0" applyFont="1" applyAlignment="1">
      <alignment horizontal="right"/>
    </xf>
    <xf numFmtId="3" fontId="85" fillId="0" borderId="0" xfId="0" applyNumberFormat="1" applyFont="1" applyAlignment="1">
      <alignment horizontal="left"/>
    </xf>
    <xf numFmtId="3" fontId="86" fillId="0" borderId="0" xfId="0" applyNumberFormat="1" applyFont="1" applyAlignment="1">
      <alignment/>
    </xf>
    <xf numFmtId="0" fontId="84" fillId="0" borderId="0" xfId="0" applyFont="1" applyFill="1" applyAlignment="1">
      <alignment horizontal="right"/>
    </xf>
    <xf numFmtId="0" fontId="82" fillId="0" borderId="0" xfId="0" applyFont="1" applyFill="1" applyAlignment="1">
      <alignment/>
    </xf>
    <xf numFmtId="0" fontId="87" fillId="0" borderId="0" xfId="0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3" fontId="88" fillId="0" borderId="0" xfId="0" applyNumberFormat="1" applyFont="1" applyFill="1" applyAlignment="1">
      <alignment horizontal="right"/>
    </xf>
    <xf numFmtId="3" fontId="89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81" fillId="0" borderId="0" xfId="0" applyNumberFormat="1" applyFont="1" applyFill="1" applyAlignment="1">
      <alignment horizontal="right"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Fill="1" applyBorder="1" applyAlignment="1">
      <alignment horizontal="right" wrapText="1"/>
    </xf>
    <xf numFmtId="3" fontId="91" fillId="0" borderId="0" xfId="0" applyNumberFormat="1" applyFont="1" applyFill="1" applyAlignment="1">
      <alignment horizontal="right"/>
    </xf>
    <xf numFmtId="3" fontId="92" fillId="0" borderId="0" xfId="0" applyNumberFormat="1" applyFont="1" applyFill="1" applyAlignment="1">
      <alignment horizontal="right"/>
    </xf>
    <xf numFmtId="3" fontId="82" fillId="0" borderId="0" xfId="0" applyNumberFormat="1" applyFont="1" applyFill="1" applyAlignment="1">
      <alignment horizontal="right"/>
    </xf>
    <xf numFmtId="0" fontId="85" fillId="0" borderId="0" xfId="0" applyFont="1" applyFill="1" applyAlignment="1">
      <alignment/>
    </xf>
    <xf numFmtId="0" fontId="8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Fill="1" applyBorder="1" applyAlignment="1">
      <alignment vertical="center"/>
    </xf>
    <xf numFmtId="3" fontId="93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94" fillId="0" borderId="0" xfId="0" applyFont="1" applyFill="1" applyAlignment="1">
      <alignment/>
    </xf>
    <xf numFmtId="3" fontId="95" fillId="0" borderId="10" xfId="0" applyNumberFormat="1" applyFont="1" applyFill="1" applyBorder="1" applyAlignment="1">
      <alignment vertical="top"/>
    </xf>
    <xf numFmtId="3" fontId="94" fillId="0" borderId="0" xfId="0" applyNumberFormat="1" applyFont="1" applyFill="1" applyBorder="1" applyAlignment="1">
      <alignment/>
    </xf>
    <xf numFmtId="3" fontId="94" fillId="0" borderId="0" xfId="0" applyNumberFormat="1" applyFont="1" applyFill="1" applyAlignment="1">
      <alignment horizontal="right"/>
    </xf>
    <xf numFmtId="3" fontId="95" fillId="0" borderId="0" xfId="0" applyNumberFormat="1" applyFont="1" applyFill="1" applyAlignment="1">
      <alignment horizontal="right"/>
    </xf>
    <xf numFmtId="0" fontId="96" fillId="0" borderId="10" xfId="0" applyFont="1" applyFill="1" applyBorder="1" applyAlignment="1">
      <alignment vertical="top"/>
    </xf>
    <xf numFmtId="0" fontId="87" fillId="0" borderId="0" xfId="0" applyFont="1" applyFill="1" applyAlignment="1">
      <alignment vertical="top"/>
    </xf>
    <xf numFmtId="0" fontId="97" fillId="0" borderId="10" xfId="0" applyFont="1" applyFill="1" applyBorder="1" applyAlignment="1">
      <alignment horizontal="right" vertical="top"/>
    </xf>
    <xf numFmtId="0" fontId="95" fillId="0" borderId="0" xfId="0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vertical="top"/>
    </xf>
    <xf numFmtId="0" fontId="81" fillId="0" borderId="11" xfId="0" applyFont="1" applyFill="1" applyBorder="1" applyAlignment="1">
      <alignment vertical="top" wrapText="1"/>
    </xf>
    <xf numFmtId="0" fontId="84" fillId="0" borderId="12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0" fontId="99" fillId="0" borderId="0" xfId="0" applyFont="1" applyAlignment="1">
      <alignment/>
    </xf>
    <xf numFmtId="0" fontId="96" fillId="0" borderId="10" xfId="0" applyFont="1" applyFill="1" applyBorder="1" applyAlignment="1">
      <alignment horizontal="right" vertical="top"/>
    </xf>
    <xf numFmtId="0" fontId="87" fillId="0" borderId="10" xfId="0" applyFont="1" applyFill="1" applyBorder="1" applyAlignment="1">
      <alignment horizontal="left" vertical="top" wrapText="1" shrinkToFit="1"/>
    </xf>
    <xf numFmtId="0" fontId="87" fillId="0" borderId="10" xfId="0" applyFont="1" applyFill="1" applyBorder="1" applyAlignment="1">
      <alignment horizontal="right" vertical="top"/>
    </xf>
    <xf numFmtId="0" fontId="8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3" fontId="94" fillId="0" borderId="10" xfId="0" applyNumberFormat="1" applyFont="1" applyFill="1" applyBorder="1" applyAlignment="1">
      <alignment vertical="top" wrapText="1"/>
    </xf>
    <xf numFmtId="3" fontId="22" fillId="0" borderId="10" xfId="0" applyNumberFormat="1" applyFont="1" applyFill="1" applyBorder="1" applyAlignment="1">
      <alignment vertical="top" wrapText="1"/>
    </xf>
    <xf numFmtId="0" fontId="94" fillId="0" borderId="10" xfId="0" applyFont="1" applyFill="1" applyBorder="1" applyAlignment="1">
      <alignment vertical="top"/>
    </xf>
    <xf numFmtId="3" fontId="94" fillId="0" borderId="10" xfId="0" applyNumberFormat="1" applyFont="1" applyFill="1" applyBorder="1" applyAlignment="1">
      <alignment vertical="top"/>
    </xf>
    <xf numFmtId="3" fontId="94" fillId="0" borderId="10" xfId="0" applyNumberFormat="1" applyFont="1" applyFill="1" applyBorder="1" applyAlignment="1">
      <alignment horizontal="right" vertical="top" wrapText="1"/>
    </xf>
    <xf numFmtId="0" fontId="94" fillId="0" borderId="10" xfId="0" applyFont="1" applyFill="1" applyBorder="1" applyAlignment="1">
      <alignment horizontal="right" vertical="top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Fill="1" applyBorder="1" applyAlignment="1">
      <alignment vertical="top"/>
    </xf>
    <xf numFmtId="3" fontId="94" fillId="0" borderId="10" xfId="0" applyNumberFormat="1" applyFont="1" applyFill="1" applyBorder="1" applyAlignment="1">
      <alignment horizontal="right" vertical="top"/>
    </xf>
    <xf numFmtId="3" fontId="95" fillId="0" borderId="10" xfId="0" applyNumberFormat="1" applyFont="1" applyFill="1" applyBorder="1" applyAlignment="1">
      <alignment horizontal="right" vertical="top"/>
    </xf>
    <xf numFmtId="0" fontId="95" fillId="0" borderId="10" xfId="0" applyFont="1" applyFill="1" applyBorder="1" applyAlignment="1">
      <alignment horizontal="right" vertical="top"/>
    </xf>
    <xf numFmtId="0" fontId="95" fillId="0" borderId="10" xfId="0" applyFont="1" applyFill="1" applyBorder="1" applyAlignment="1">
      <alignment vertical="top"/>
    </xf>
    <xf numFmtId="0" fontId="83" fillId="0" borderId="0" xfId="0" applyFont="1" applyFill="1" applyAlignment="1">
      <alignment/>
    </xf>
    <xf numFmtId="0" fontId="96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right"/>
    </xf>
    <xf numFmtId="0" fontId="83" fillId="0" borderId="0" xfId="0" applyFont="1" applyFill="1" applyAlignment="1">
      <alignment horizontal="right"/>
    </xf>
    <xf numFmtId="3" fontId="82" fillId="0" borderId="0" xfId="0" applyNumberFormat="1" applyFont="1" applyFill="1" applyBorder="1" applyAlignment="1">
      <alignment horizontal="right" wrapText="1"/>
    </xf>
    <xf numFmtId="0" fontId="91" fillId="0" borderId="10" xfId="0" applyFont="1" applyFill="1" applyBorder="1" applyAlignment="1">
      <alignment horizontal="right" vertical="top" wrapText="1"/>
    </xf>
    <xf numFmtId="0" fontId="82" fillId="0" borderId="10" xfId="0" applyFont="1" applyFill="1" applyBorder="1" applyAlignment="1">
      <alignment horizontal="right" vertical="top" wrapText="1"/>
    </xf>
    <xf numFmtId="0" fontId="83" fillId="0" borderId="10" xfId="0" applyFont="1" applyFill="1" applyBorder="1" applyAlignment="1">
      <alignment horizontal="right" vertical="top" wrapText="1"/>
    </xf>
    <xf numFmtId="0" fontId="83" fillId="0" borderId="0" xfId="0" applyFont="1" applyAlignment="1">
      <alignment vertical="top"/>
    </xf>
    <xf numFmtId="0" fontId="97" fillId="0" borderId="10" xfId="0" applyFont="1" applyFill="1" applyBorder="1" applyAlignment="1">
      <alignment horizontal="right" vertical="top" wrapText="1"/>
    </xf>
    <xf numFmtId="3" fontId="94" fillId="0" borderId="0" xfId="0" applyNumberFormat="1" applyFont="1" applyFill="1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33" borderId="10" xfId="0" applyFont="1" applyFill="1" applyBorder="1" applyAlignment="1">
      <alignment horizontal="center" vertical="center" wrapText="1"/>
    </xf>
    <xf numFmtId="3" fontId="103" fillId="33" borderId="10" xfId="0" applyNumberFormat="1" applyFont="1" applyFill="1" applyBorder="1" applyAlignment="1">
      <alignment vertical="top" wrapText="1"/>
    </xf>
    <xf numFmtId="3" fontId="103" fillId="33" borderId="10" xfId="0" applyNumberFormat="1" applyFont="1" applyFill="1" applyBorder="1" applyAlignment="1">
      <alignment horizontal="right" vertical="top" wrapText="1"/>
    </xf>
    <xf numFmtId="3" fontId="103" fillId="33" borderId="10" xfId="0" applyNumberFormat="1" applyFont="1" applyFill="1" applyBorder="1" applyAlignment="1">
      <alignment vertical="top"/>
    </xf>
    <xf numFmtId="3" fontId="103" fillId="33" borderId="10" xfId="0" applyNumberFormat="1" applyFont="1" applyFill="1" applyBorder="1" applyAlignment="1">
      <alignment horizontal="right" vertical="top"/>
    </xf>
    <xf numFmtId="3" fontId="104" fillId="33" borderId="10" xfId="0" applyNumberFormat="1" applyFont="1" applyFill="1" applyBorder="1" applyAlignment="1">
      <alignment horizontal="right" vertical="top"/>
    </xf>
    <xf numFmtId="0" fontId="96" fillId="0" borderId="10" xfId="0" applyFont="1" applyFill="1" applyBorder="1" applyAlignment="1">
      <alignment horizontal="center" vertical="center" textRotation="90" wrapText="1"/>
    </xf>
    <xf numFmtId="0" fontId="96" fillId="0" borderId="10" xfId="0" applyFont="1" applyFill="1" applyBorder="1" applyAlignment="1">
      <alignment horizontal="right" vertical="top"/>
    </xf>
    <xf numFmtId="3" fontId="81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top"/>
    </xf>
    <xf numFmtId="3" fontId="81" fillId="0" borderId="10" xfId="0" applyNumberFormat="1" applyFont="1" applyFill="1" applyBorder="1" applyAlignment="1">
      <alignment vertical="top"/>
    </xf>
    <xf numFmtId="3" fontId="97" fillId="0" borderId="10" xfId="0" applyNumberFormat="1" applyFont="1" applyFill="1" applyBorder="1" applyAlignment="1">
      <alignment vertical="top"/>
    </xf>
    <xf numFmtId="3" fontId="8" fillId="0" borderId="10" xfId="0" applyNumberFormat="1" applyFont="1" applyFill="1" applyBorder="1" applyAlignment="1">
      <alignment vertical="top"/>
    </xf>
    <xf numFmtId="3" fontId="82" fillId="0" borderId="10" xfId="0" applyNumberFormat="1" applyFont="1" applyFill="1" applyBorder="1" applyAlignment="1">
      <alignment vertical="top"/>
    </xf>
    <xf numFmtId="3" fontId="81" fillId="0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/>
    </xf>
    <xf numFmtId="3" fontId="83" fillId="0" borderId="10" xfId="0" applyNumberFormat="1" applyFont="1" applyFill="1" applyBorder="1" applyAlignment="1">
      <alignment vertical="top"/>
    </xf>
    <xf numFmtId="3" fontId="91" fillId="0" borderId="10" xfId="0" applyNumberFormat="1" applyFont="1" applyFill="1" applyBorder="1" applyAlignment="1">
      <alignment vertical="top"/>
    </xf>
    <xf numFmtId="3" fontId="85" fillId="0" borderId="0" xfId="0" applyNumberFormat="1" applyFont="1" applyFill="1" applyAlignment="1">
      <alignment horizontal="left"/>
    </xf>
    <xf numFmtId="3" fontId="86" fillId="0" borderId="0" xfId="0" applyNumberFormat="1" applyFont="1" applyFill="1" applyAlignment="1">
      <alignment/>
    </xf>
    <xf numFmtId="3" fontId="81" fillId="0" borderId="0" xfId="0" applyNumberFormat="1" applyFont="1" applyFill="1" applyAlignment="1">
      <alignment/>
    </xf>
    <xf numFmtId="3" fontId="8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top"/>
    </xf>
    <xf numFmtId="3" fontId="81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vertical="top"/>
    </xf>
    <xf numFmtId="3" fontId="81" fillId="33" borderId="10" xfId="0" applyNumberFormat="1" applyFont="1" applyFill="1" applyBorder="1" applyAlignment="1">
      <alignment vertical="top"/>
    </xf>
    <xf numFmtId="3" fontId="97" fillId="33" borderId="10" xfId="0" applyNumberFormat="1" applyFont="1" applyFill="1" applyBorder="1" applyAlignment="1">
      <alignment vertical="top"/>
    </xf>
    <xf numFmtId="3" fontId="8" fillId="33" borderId="10" xfId="0" applyNumberFormat="1" applyFont="1" applyFill="1" applyBorder="1" applyAlignment="1">
      <alignment vertical="top"/>
    </xf>
    <xf numFmtId="3" fontId="82" fillId="33" borderId="10" xfId="0" applyNumberFormat="1" applyFont="1" applyFill="1" applyBorder="1" applyAlignment="1">
      <alignment vertical="top"/>
    </xf>
    <xf numFmtId="3" fontId="81" fillId="33" borderId="10" xfId="0" applyNumberFormat="1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/>
    </xf>
    <xf numFmtId="3" fontId="83" fillId="33" borderId="10" xfId="0" applyNumberFormat="1" applyFont="1" applyFill="1" applyBorder="1" applyAlignment="1">
      <alignment vertical="top"/>
    </xf>
    <xf numFmtId="3" fontId="91" fillId="33" borderId="10" xfId="0" applyNumberFormat="1" applyFont="1" applyFill="1" applyBorder="1" applyAlignment="1">
      <alignment vertical="top"/>
    </xf>
    <xf numFmtId="3" fontId="83" fillId="33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vertical="top" wrapText="1"/>
    </xf>
    <xf numFmtId="3" fontId="12" fillId="34" borderId="10" xfId="0" applyNumberFormat="1" applyFont="1" applyFill="1" applyBorder="1" applyAlignment="1">
      <alignment horizontal="right" vertical="top"/>
    </xf>
    <xf numFmtId="0" fontId="84" fillId="0" borderId="15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 wrapText="1"/>
    </xf>
    <xf numFmtId="3" fontId="87" fillId="0" borderId="0" xfId="0" applyNumberFormat="1" applyFont="1" applyFill="1" applyAlignment="1">
      <alignment vertical="top"/>
    </xf>
    <xf numFmtId="3" fontId="105" fillId="0" borderId="10" xfId="0" applyNumberFormat="1" applyFont="1" applyFill="1" applyBorder="1" applyAlignment="1">
      <alignment vertical="top"/>
    </xf>
    <xf numFmtId="3" fontId="106" fillId="33" borderId="10" xfId="0" applyNumberFormat="1" applyFont="1" applyFill="1" applyBorder="1" applyAlignment="1">
      <alignment vertical="top"/>
    </xf>
    <xf numFmtId="3" fontId="26" fillId="34" borderId="10" xfId="0" applyNumberFormat="1" applyFont="1" applyFill="1" applyBorder="1" applyAlignment="1">
      <alignment vertical="top"/>
    </xf>
    <xf numFmtId="0" fontId="101" fillId="0" borderId="0" xfId="0" applyFont="1" applyFill="1" applyAlignment="1">
      <alignment horizontal="right"/>
    </xf>
    <xf numFmtId="0" fontId="100" fillId="0" borderId="0" xfId="0" applyFont="1" applyFill="1" applyAlignment="1">
      <alignment horizontal="right"/>
    </xf>
    <xf numFmtId="3" fontId="12" fillId="0" borderId="0" xfId="0" applyNumberFormat="1" applyFont="1" applyFill="1" applyAlignment="1">
      <alignment horizontal="center"/>
    </xf>
    <xf numFmtId="0" fontId="105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textRotation="90" wrapText="1"/>
    </xf>
    <xf numFmtId="0" fontId="98" fillId="0" borderId="15" xfId="0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right" vertical="top"/>
    </xf>
    <xf numFmtId="0" fontId="96" fillId="0" borderId="10" xfId="0" applyFont="1" applyFill="1" applyBorder="1" applyAlignment="1">
      <alignment horizontal="right" vertical="top"/>
    </xf>
    <xf numFmtId="0" fontId="81" fillId="0" borderId="18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/>
    </xf>
    <xf numFmtId="0" fontId="10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center"/>
    </xf>
    <xf numFmtId="0" fontId="84" fillId="0" borderId="19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Negaiss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tabSelected="1" zoomScale="70" zoomScaleNormal="70" zoomScaleSheetLayoutView="55" zoomScalePageLayoutView="70" workbookViewId="0" topLeftCell="A1">
      <selection activeCell="E20" sqref="E20"/>
    </sheetView>
  </sheetViews>
  <sheetFormatPr defaultColWidth="9.00390625" defaultRowHeight="16.5"/>
  <cols>
    <col min="1" max="1" width="74.00390625" style="7" customWidth="1"/>
    <col min="2" max="2" width="7.50390625" style="19" bestFit="1" customWidth="1"/>
    <col min="3" max="3" width="14.00390625" style="7" customWidth="1"/>
    <col min="4" max="4" width="12.00390625" style="7" customWidth="1"/>
    <col min="5" max="6" width="14.00390625" style="7" customWidth="1"/>
    <col min="7" max="7" width="10.375" style="7" customWidth="1"/>
    <col min="8" max="8" width="14.00390625" style="7" customWidth="1"/>
    <col min="9" max="9" width="16.875" style="33" customWidth="1"/>
    <col min="10" max="10" width="14.00390625" style="7" customWidth="1"/>
    <col min="11" max="11" width="11.25390625" style="7" customWidth="1"/>
    <col min="12" max="12" width="14.00390625" style="7" customWidth="1"/>
    <col min="13" max="13" width="7.50390625" style="19" bestFit="1" customWidth="1"/>
    <col min="14" max="14" width="17.25390625" style="7" customWidth="1" collapsed="1"/>
    <col min="15" max="15" width="17.25390625" style="7" customWidth="1"/>
    <col min="16" max="18" width="17.25390625" style="7" customWidth="1" collapsed="1"/>
    <col min="19" max="20" width="17.25390625" style="7" customWidth="1"/>
    <col min="21" max="21" width="17.25390625" style="7" customWidth="1" collapsed="1"/>
    <col min="22" max="24" width="17.25390625" style="7" customWidth="1"/>
    <col min="25" max="25" width="7.50390625" style="19" customWidth="1"/>
    <col min="26" max="26" width="16.625" style="7" customWidth="1" collapsed="1"/>
    <col min="27" max="28" width="16.625" style="7" customWidth="1"/>
    <col min="29" max="30" width="16.625" style="7" customWidth="1" collapsed="1"/>
    <col min="31" max="31" width="16.625" style="7" customWidth="1"/>
    <col min="32" max="32" width="16.625" style="7" customWidth="1" collapsed="1"/>
    <col min="33" max="33" width="16.625" style="7" customWidth="1"/>
    <col min="34" max="36" width="16.625" style="7" customWidth="1" collapsed="1"/>
    <col min="37" max="37" width="7.50390625" style="19" customWidth="1"/>
    <col min="38" max="38" width="17.375" style="7" customWidth="1"/>
    <col min="39" max="39" width="13.375" style="7" customWidth="1"/>
    <col min="40" max="40" width="17.00390625" style="7" customWidth="1"/>
    <col min="41" max="41" width="18.50390625" style="7" customWidth="1"/>
    <col min="42" max="42" width="22.50390625" style="7" customWidth="1" collapsed="1"/>
    <col min="43" max="43" width="22.625" style="7" customWidth="1"/>
    <col min="44" max="44" width="30.75390625" style="7" customWidth="1"/>
    <col min="45" max="45" width="24.375" style="7" customWidth="1"/>
    <col min="46" max="46" width="7.375" style="19" customWidth="1"/>
    <col min="47" max="53" width="24.75390625" style="7" customWidth="1"/>
    <col min="54" max="54" width="7.25390625" style="19" customWidth="1"/>
    <col min="55" max="55" width="23.125" style="7" customWidth="1" collapsed="1"/>
    <col min="56" max="56" width="23.125" style="7" customWidth="1"/>
    <col min="57" max="58" width="23.125" style="7" customWidth="1" collapsed="1"/>
    <col min="59" max="59" width="23.125" style="7" customWidth="1"/>
    <col min="60" max="62" width="23.125" style="41" customWidth="1"/>
    <col min="63" max="16384" width="9.00390625" style="7" customWidth="1"/>
  </cols>
  <sheetData>
    <row r="1" spans="1:62" s="8" customFormat="1" ht="21">
      <c r="A1" s="138" t="s">
        <v>128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89"/>
      <c r="O1" s="89"/>
      <c r="P1" s="89"/>
      <c r="Q1" s="89"/>
      <c r="R1" s="89"/>
      <c r="S1" s="89"/>
      <c r="T1" s="89"/>
      <c r="Y1" s="78"/>
      <c r="AK1" s="78"/>
      <c r="AT1" s="78"/>
      <c r="BB1" s="78"/>
      <c r="BH1" s="41"/>
      <c r="BI1" s="41"/>
      <c r="BJ1" s="41"/>
    </row>
    <row r="2" spans="1:62" s="8" customFormat="1" ht="23.25">
      <c r="A2" s="137" t="s">
        <v>141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90"/>
      <c r="O2" s="90"/>
      <c r="P2" s="90"/>
      <c r="Q2" s="90"/>
      <c r="R2" s="90"/>
      <c r="S2" s="90"/>
      <c r="T2" s="90"/>
      <c r="Y2" s="78"/>
      <c r="AK2" s="78"/>
      <c r="AT2" s="78"/>
      <c r="BB2" s="78"/>
      <c r="BH2" s="41"/>
      <c r="BI2" s="41"/>
      <c r="BJ2" s="41"/>
    </row>
    <row r="3" spans="1:62" s="8" customFormat="1" ht="23.25">
      <c r="A3" s="137" t="s">
        <v>126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90"/>
      <c r="O3" s="90"/>
      <c r="P3" s="90"/>
      <c r="Q3" s="90"/>
      <c r="R3" s="90"/>
      <c r="S3" s="90"/>
      <c r="T3" s="90"/>
      <c r="Y3" s="78"/>
      <c r="AK3" s="78"/>
      <c r="AT3" s="78"/>
      <c r="BB3" s="78"/>
      <c r="BH3" s="41"/>
      <c r="BI3" s="41"/>
      <c r="BJ3" s="41"/>
    </row>
    <row r="4" spans="1:62" s="8" customFormat="1" ht="23.25">
      <c r="A4" s="137" t="s">
        <v>125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90"/>
      <c r="O4" s="90"/>
      <c r="P4" s="90"/>
      <c r="Q4" s="90"/>
      <c r="R4" s="90"/>
      <c r="S4" s="90"/>
      <c r="T4" s="90"/>
      <c r="Y4" s="78"/>
      <c r="AK4" s="78"/>
      <c r="AT4" s="78"/>
      <c r="BB4" s="78"/>
      <c r="BH4" s="88"/>
      <c r="BI4" s="88"/>
      <c r="BJ4" s="88"/>
    </row>
    <row r="5" spans="1:62" s="8" customFormat="1" ht="10.5" customHeight="1">
      <c r="A5" s="18"/>
      <c r="B5" s="81"/>
      <c r="C5" s="18"/>
      <c r="D5" s="18"/>
      <c r="E5" s="18"/>
      <c r="F5" s="18"/>
      <c r="G5" s="18"/>
      <c r="H5" s="18"/>
      <c r="I5" s="18"/>
      <c r="J5" s="18"/>
      <c r="K5" s="18"/>
      <c r="M5" s="81"/>
      <c r="N5" s="18"/>
      <c r="O5" s="18"/>
      <c r="Y5" s="78"/>
      <c r="AK5" s="78"/>
      <c r="AT5" s="78"/>
      <c r="BB5" s="78"/>
      <c r="BH5" s="41"/>
      <c r="BI5" s="41"/>
      <c r="BJ5" s="41"/>
    </row>
    <row r="6" spans="1:62" s="8" customFormat="1" ht="21">
      <c r="A6" s="151" t="s">
        <v>57</v>
      </c>
      <c r="B6" s="151"/>
      <c r="C6" s="151"/>
      <c r="D6" s="151"/>
      <c r="E6" s="151"/>
      <c r="F6" s="151"/>
      <c r="G6" s="151"/>
      <c r="H6" s="151"/>
      <c r="I6" s="151"/>
      <c r="J6" s="89"/>
      <c r="K6" s="89"/>
      <c r="L6" s="89"/>
      <c r="M6" s="89"/>
      <c r="N6" s="89"/>
      <c r="O6" s="89"/>
      <c r="P6" s="89"/>
      <c r="Q6" s="89"/>
      <c r="R6" s="89"/>
      <c r="Y6" s="78"/>
      <c r="AK6" s="78"/>
      <c r="AT6" s="78"/>
      <c r="BB6" s="78"/>
      <c r="BH6" s="41"/>
      <c r="BI6" s="41"/>
      <c r="BJ6" s="41"/>
    </row>
    <row r="7" spans="1:62" ht="11.25" customHeight="1">
      <c r="A7" s="1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49"/>
      <c r="BI7" s="49"/>
      <c r="BJ7" s="49"/>
    </row>
    <row r="8" spans="1:62" ht="147.75" customHeight="1">
      <c r="A8" s="147"/>
      <c r="B8" s="141" t="s">
        <v>0</v>
      </c>
      <c r="C8" s="154" t="s">
        <v>67</v>
      </c>
      <c r="D8" s="155"/>
      <c r="E8" s="156"/>
      <c r="F8" s="154" t="s">
        <v>68</v>
      </c>
      <c r="G8" s="155"/>
      <c r="H8" s="156"/>
      <c r="I8" s="131" t="s">
        <v>135</v>
      </c>
      <c r="J8" s="154" t="s">
        <v>69</v>
      </c>
      <c r="K8" s="155"/>
      <c r="L8" s="156"/>
      <c r="M8" s="141" t="s">
        <v>0</v>
      </c>
      <c r="N8" s="131" t="s">
        <v>70</v>
      </c>
      <c r="O8" s="50" t="s">
        <v>71</v>
      </c>
      <c r="P8" s="50" t="s">
        <v>72</v>
      </c>
      <c r="Q8" s="50" t="s">
        <v>73</v>
      </c>
      <c r="R8" s="50" t="s">
        <v>74</v>
      </c>
      <c r="S8" s="50" t="s">
        <v>75</v>
      </c>
      <c r="T8" s="50" t="s">
        <v>76</v>
      </c>
      <c r="U8" s="131" t="s">
        <v>113</v>
      </c>
      <c r="V8" s="50" t="s">
        <v>77</v>
      </c>
      <c r="W8" s="50" t="s">
        <v>78</v>
      </c>
      <c r="X8" s="50" t="s">
        <v>79</v>
      </c>
      <c r="Y8" s="141" t="s">
        <v>0</v>
      </c>
      <c r="Z8" s="50" t="s">
        <v>80</v>
      </c>
      <c r="AA8" s="50" t="s">
        <v>81</v>
      </c>
      <c r="AB8" s="50" t="s">
        <v>84</v>
      </c>
      <c r="AC8" s="51" t="s">
        <v>83</v>
      </c>
      <c r="AD8" s="50" t="s">
        <v>82</v>
      </c>
      <c r="AE8" s="50" t="s">
        <v>86</v>
      </c>
      <c r="AF8" s="50" t="s">
        <v>85</v>
      </c>
      <c r="AG8" s="50" t="s">
        <v>87</v>
      </c>
      <c r="AH8" s="50" t="s">
        <v>88</v>
      </c>
      <c r="AI8" s="50" t="s">
        <v>89</v>
      </c>
      <c r="AJ8" s="50" t="s">
        <v>90</v>
      </c>
      <c r="AK8" s="97" t="s">
        <v>0</v>
      </c>
      <c r="AL8" s="50" t="s">
        <v>91</v>
      </c>
      <c r="AM8" s="50" t="s">
        <v>92</v>
      </c>
      <c r="AN8" s="131" t="s">
        <v>117</v>
      </c>
      <c r="AO8" s="50" t="s">
        <v>93</v>
      </c>
      <c r="AP8" s="50" t="s">
        <v>94</v>
      </c>
      <c r="AQ8" s="128" t="s">
        <v>112</v>
      </c>
      <c r="AR8" s="128" t="s">
        <v>115</v>
      </c>
      <c r="AS8" s="34" t="s">
        <v>118</v>
      </c>
      <c r="AT8" s="141" t="s">
        <v>0</v>
      </c>
      <c r="AU8" s="50" t="s">
        <v>95</v>
      </c>
      <c r="AV8" s="128" t="s">
        <v>116</v>
      </c>
      <c r="AW8" s="128" t="s">
        <v>111</v>
      </c>
      <c r="AX8" s="34" t="s">
        <v>110</v>
      </c>
      <c r="AY8" s="34" t="s">
        <v>109</v>
      </c>
      <c r="AZ8" s="128" t="s">
        <v>99</v>
      </c>
      <c r="BA8" s="34" t="s">
        <v>96</v>
      </c>
      <c r="BB8" s="141" t="s">
        <v>0</v>
      </c>
      <c r="BC8" s="128" t="s">
        <v>107</v>
      </c>
      <c r="BD8" s="34" t="s">
        <v>108</v>
      </c>
      <c r="BE8" s="34" t="s">
        <v>98</v>
      </c>
      <c r="BF8" s="152" t="s">
        <v>106</v>
      </c>
      <c r="BG8" s="128" t="s">
        <v>50</v>
      </c>
      <c r="BH8" s="140" t="s">
        <v>137</v>
      </c>
      <c r="BI8" s="149" t="s">
        <v>138</v>
      </c>
      <c r="BJ8" s="150" t="s">
        <v>139</v>
      </c>
    </row>
    <row r="9" spans="1:62" s="59" customFormat="1" ht="18.75" customHeight="1">
      <c r="A9" s="147"/>
      <c r="B9" s="141"/>
      <c r="C9" s="142" t="s">
        <v>119</v>
      </c>
      <c r="D9" s="143"/>
      <c r="E9" s="144"/>
      <c r="F9" s="142" t="s">
        <v>120</v>
      </c>
      <c r="G9" s="143"/>
      <c r="H9" s="144"/>
      <c r="I9" s="130" t="s">
        <v>105</v>
      </c>
      <c r="J9" s="142" t="s">
        <v>121</v>
      </c>
      <c r="K9" s="143"/>
      <c r="L9" s="144"/>
      <c r="M9" s="141"/>
      <c r="N9" s="132">
        <v>10</v>
      </c>
      <c r="O9" s="56">
        <v>32</v>
      </c>
      <c r="P9" s="56">
        <v>33</v>
      </c>
      <c r="Q9" s="56">
        <v>43</v>
      </c>
      <c r="R9" s="56">
        <v>44</v>
      </c>
      <c r="S9" s="56">
        <v>30</v>
      </c>
      <c r="T9" s="56">
        <v>31</v>
      </c>
      <c r="U9" s="132">
        <v>47</v>
      </c>
      <c r="V9" s="56">
        <v>45</v>
      </c>
      <c r="W9" s="56">
        <v>73</v>
      </c>
      <c r="X9" s="56">
        <v>21</v>
      </c>
      <c r="Y9" s="141"/>
      <c r="Z9" s="56">
        <v>552</v>
      </c>
      <c r="AA9" s="56">
        <v>551</v>
      </c>
      <c r="AB9" s="56">
        <v>62</v>
      </c>
      <c r="AC9" s="57">
        <v>79</v>
      </c>
      <c r="AD9" s="56">
        <v>40</v>
      </c>
      <c r="AE9" s="56">
        <v>74</v>
      </c>
      <c r="AF9" s="56">
        <v>302</v>
      </c>
      <c r="AG9" s="56">
        <v>304</v>
      </c>
      <c r="AH9" s="56">
        <v>17</v>
      </c>
      <c r="AI9" s="56">
        <v>84</v>
      </c>
      <c r="AJ9" s="56">
        <v>10</v>
      </c>
      <c r="AK9" s="97"/>
      <c r="AL9" s="56">
        <v>53</v>
      </c>
      <c r="AM9" s="56">
        <v>60</v>
      </c>
      <c r="AN9" s="132">
        <v>13</v>
      </c>
      <c r="AO9" s="56">
        <v>75</v>
      </c>
      <c r="AP9" s="56">
        <v>91</v>
      </c>
      <c r="AQ9" s="129">
        <v>2327</v>
      </c>
      <c r="AR9" s="129">
        <v>2323</v>
      </c>
      <c r="AS9" s="58">
        <v>18</v>
      </c>
      <c r="AT9" s="141"/>
      <c r="AU9" s="56">
        <v>311</v>
      </c>
      <c r="AV9" s="129">
        <v>733</v>
      </c>
      <c r="AW9" s="129">
        <v>113</v>
      </c>
      <c r="AX9" s="58">
        <v>5530</v>
      </c>
      <c r="AY9" s="58"/>
      <c r="AZ9" s="129">
        <v>305</v>
      </c>
      <c r="BA9" s="58">
        <v>313</v>
      </c>
      <c r="BB9" s="141"/>
      <c r="BC9" s="129">
        <v>801</v>
      </c>
      <c r="BD9" s="58">
        <v>308</v>
      </c>
      <c r="BE9" s="58">
        <v>315</v>
      </c>
      <c r="BF9" s="153"/>
      <c r="BG9" s="129">
        <v>5525</v>
      </c>
      <c r="BH9" s="140"/>
      <c r="BI9" s="149"/>
      <c r="BJ9" s="150"/>
    </row>
    <row r="10" spans="1:62" s="8" customFormat="1" ht="47.25">
      <c r="A10" s="148"/>
      <c r="B10" s="141"/>
      <c r="C10" s="34" t="s">
        <v>129</v>
      </c>
      <c r="D10" s="91" t="s">
        <v>130</v>
      </c>
      <c r="E10" s="125" t="s">
        <v>132</v>
      </c>
      <c r="F10" s="34" t="s">
        <v>129</v>
      </c>
      <c r="G10" s="91" t="s">
        <v>130</v>
      </c>
      <c r="H10" s="125" t="s">
        <v>132</v>
      </c>
      <c r="I10" s="34" t="s">
        <v>129</v>
      </c>
      <c r="J10" s="34" t="s">
        <v>129</v>
      </c>
      <c r="K10" s="91" t="s">
        <v>130</v>
      </c>
      <c r="L10" s="125" t="s">
        <v>133</v>
      </c>
      <c r="M10" s="141"/>
      <c r="N10" s="34" t="s">
        <v>134</v>
      </c>
      <c r="O10" s="34" t="s">
        <v>42</v>
      </c>
      <c r="P10" s="34" t="s">
        <v>42</v>
      </c>
      <c r="Q10" s="34" t="s">
        <v>42</v>
      </c>
      <c r="R10" s="34" t="s">
        <v>42</v>
      </c>
      <c r="S10" s="34" t="s">
        <v>42</v>
      </c>
      <c r="T10" s="34" t="s">
        <v>42</v>
      </c>
      <c r="U10" s="34" t="s">
        <v>42</v>
      </c>
      <c r="V10" s="34" t="s">
        <v>42</v>
      </c>
      <c r="W10" s="34" t="s">
        <v>42</v>
      </c>
      <c r="X10" s="34" t="s">
        <v>42</v>
      </c>
      <c r="Y10" s="141"/>
      <c r="Z10" s="34" t="s">
        <v>42</v>
      </c>
      <c r="AA10" s="34" t="s">
        <v>42</v>
      </c>
      <c r="AB10" s="34" t="s">
        <v>42</v>
      </c>
      <c r="AC10" s="34" t="s">
        <v>42</v>
      </c>
      <c r="AD10" s="34" t="s">
        <v>42</v>
      </c>
      <c r="AE10" s="34" t="s">
        <v>42</v>
      </c>
      <c r="AF10" s="34" t="s">
        <v>42</v>
      </c>
      <c r="AG10" s="34" t="s">
        <v>42</v>
      </c>
      <c r="AH10" s="34" t="s">
        <v>42</v>
      </c>
      <c r="AI10" s="34" t="s">
        <v>42</v>
      </c>
      <c r="AJ10" s="34" t="s">
        <v>42</v>
      </c>
      <c r="AK10" s="97"/>
      <c r="AL10" s="34" t="s">
        <v>42</v>
      </c>
      <c r="AM10" s="34" t="s">
        <v>42</v>
      </c>
      <c r="AN10" s="34" t="s">
        <v>42</v>
      </c>
      <c r="AO10" s="34" t="s">
        <v>42</v>
      </c>
      <c r="AP10" s="34" t="s">
        <v>42</v>
      </c>
      <c r="AQ10" s="34" t="s">
        <v>134</v>
      </c>
      <c r="AR10" s="34" t="s">
        <v>134</v>
      </c>
      <c r="AS10" s="34" t="s">
        <v>134</v>
      </c>
      <c r="AT10" s="141"/>
      <c r="AU10" s="34" t="s">
        <v>42</v>
      </c>
      <c r="AV10" s="34" t="s">
        <v>134</v>
      </c>
      <c r="AW10" s="34" t="s">
        <v>134</v>
      </c>
      <c r="AX10" s="34" t="s">
        <v>42</v>
      </c>
      <c r="AY10" s="34" t="s">
        <v>42</v>
      </c>
      <c r="AZ10" s="34" t="s">
        <v>134</v>
      </c>
      <c r="BA10" s="34" t="s">
        <v>42</v>
      </c>
      <c r="BB10" s="141"/>
      <c r="BC10" s="34" t="s">
        <v>42</v>
      </c>
      <c r="BD10" s="34" t="s">
        <v>42</v>
      </c>
      <c r="BE10" s="34" t="s">
        <v>42</v>
      </c>
      <c r="BF10" s="34" t="s">
        <v>136</v>
      </c>
      <c r="BG10" s="34" t="s">
        <v>134</v>
      </c>
      <c r="BH10" s="140"/>
      <c r="BI10" s="149"/>
      <c r="BJ10" s="150"/>
    </row>
    <row r="11" spans="1:64" s="47" customFormat="1" ht="37.5">
      <c r="A11" s="62" t="s">
        <v>1</v>
      </c>
      <c r="B11" s="61">
        <v>1100</v>
      </c>
      <c r="C11" s="66">
        <f>204755+26408</f>
        <v>231163</v>
      </c>
      <c r="D11" s="92">
        <f>79711+9850</f>
        <v>89561</v>
      </c>
      <c r="E11" s="126">
        <f>C11+D11</f>
        <v>320724</v>
      </c>
      <c r="F11" s="66">
        <f>86273+11752</f>
        <v>98025</v>
      </c>
      <c r="G11" s="92">
        <f>41081+3981</f>
        <v>45062</v>
      </c>
      <c r="H11" s="126">
        <f>F11+G11</f>
        <v>143087</v>
      </c>
      <c r="I11" s="67">
        <v>192880</v>
      </c>
      <c r="J11" s="67">
        <f>19670+2893</f>
        <v>22563</v>
      </c>
      <c r="K11" s="92">
        <f>10648+0</f>
        <v>10648</v>
      </c>
      <c r="L11" s="126">
        <f>J11+K11</f>
        <v>33211</v>
      </c>
      <c r="M11" s="98">
        <v>1100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987</v>
      </c>
      <c r="T11" s="66">
        <v>0</v>
      </c>
      <c r="U11" s="66">
        <v>1682</v>
      </c>
      <c r="V11" s="67">
        <v>0</v>
      </c>
      <c r="W11" s="66">
        <v>0</v>
      </c>
      <c r="X11" s="66">
        <v>0</v>
      </c>
      <c r="Y11" s="77">
        <v>1100</v>
      </c>
      <c r="Z11" s="67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7">
        <v>0</v>
      </c>
      <c r="AH11" s="67">
        <v>5129</v>
      </c>
      <c r="AI11" s="66">
        <v>0</v>
      </c>
      <c r="AJ11" s="66">
        <v>0</v>
      </c>
      <c r="AK11" s="77">
        <v>1100</v>
      </c>
      <c r="AL11" s="66">
        <v>0</v>
      </c>
      <c r="AM11" s="66">
        <v>0</v>
      </c>
      <c r="AN11" s="66">
        <v>5574</v>
      </c>
      <c r="AO11" s="66">
        <v>2327</v>
      </c>
      <c r="AP11" s="66">
        <v>0</v>
      </c>
      <c r="AQ11" s="66">
        <v>0</v>
      </c>
      <c r="AR11" s="66">
        <v>0</v>
      </c>
      <c r="AS11" s="66">
        <v>0</v>
      </c>
      <c r="AT11" s="77">
        <v>1100</v>
      </c>
      <c r="AU11" s="66">
        <v>0</v>
      </c>
      <c r="AV11" s="66">
        <v>0</v>
      </c>
      <c r="AW11" s="66">
        <v>0</v>
      </c>
      <c r="AX11" s="66">
        <v>0</v>
      </c>
      <c r="AY11" s="69">
        <v>0</v>
      </c>
      <c r="AZ11" s="69">
        <v>0</v>
      </c>
      <c r="BA11" s="69">
        <v>0</v>
      </c>
      <c r="BB11" s="77">
        <v>1100</v>
      </c>
      <c r="BC11" s="69">
        <v>0</v>
      </c>
      <c r="BD11" s="69">
        <v>4000</v>
      </c>
      <c r="BE11" s="66">
        <v>0</v>
      </c>
      <c r="BF11" s="66">
        <v>0</v>
      </c>
      <c r="BG11" s="66">
        <v>0</v>
      </c>
      <c r="BH11" s="134">
        <f aca="true" t="shared" si="0" ref="BH11:BH28">SUM(BC11:BG11,AU11:BA11,AL11:AS11,V11:AJ11,N11:U11,J11,I11,F11,C11)</f>
        <v>565430</v>
      </c>
      <c r="BI11" s="135">
        <f aca="true" t="shared" si="1" ref="BI11:BI28">K11+G11+D11</f>
        <v>145271</v>
      </c>
      <c r="BJ11" s="136">
        <f>BH11+BI11</f>
        <v>710701</v>
      </c>
      <c r="BL11" s="133"/>
    </row>
    <row r="12" spans="1:64" s="47" customFormat="1" ht="37.5">
      <c r="A12" s="62" t="s">
        <v>3</v>
      </c>
      <c r="B12" s="61">
        <v>1200</v>
      </c>
      <c r="C12" s="66">
        <f>49325+6361</f>
        <v>55686</v>
      </c>
      <c r="D12" s="92">
        <f>19200+2373</f>
        <v>21573</v>
      </c>
      <c r="E12" s="126">
        <f aca="true" t="shared" si="2" ref="E12:E27">C12+D12</f>
        <v>77259</v>
      </c>
      <c r="F12" s="66">
        <f>20783+2831</f>
        <v>23614</v>
      </c>
      <c r="G12" s="92">
        <f>9896+958</f>
        <v>10854</v>
      </c>
      <c r="H12" s="126">
        <f aca="true" t="shared" si="3" ref="H12:H27">F12+G12</f>
        <v>34468</v>
      </c>
      <c r="I12" s="67">
        <v>65924</v>
      </c>
      <c r="J12" s="67">
        <f>4738+697</f>
        <v>5435</v>
      </c>
      <c r="K12" s="92">
        <f>2565+0</f>
        <v>2565</v>
      </c>
      <c r="L12" s="126">
        <f aca="true" t="shared" si="4" ref="L12:L27">J12+K12</f>
        <v>8000</v>
      </c>
      <c r="M12" s="98">
        <v>1200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238</v>
      </c>
      <c r="T12" s="66">
        <v>0</v>
      </c>
      <c r="U12" s="66">
        <v>405</v>
      </c>
      <c r="V12" s="67">
        <v>0</v>
      </c>
      <c r="W12" s="66">
        <v>0</v>
      </c>
      <c r="X12" s="66">
        <v>0</v>
      </c>
      <c r="Y12" s="77">
        <v>1200</v>
      </c>
      <c r="Z12" s="67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7">
        <v>0</v>
      </c>
      <c r="AH12" s="67">
        <v>1236</v>
      </c>
      <c r="AI12" s="66">
        <v>0</v>
      </c>
      <c r="AJ12" s="66">
        <v>0</v>
      </c>
      <c r="AK12" s="77">
        <v>1200</v>
      </c>
      <c r="AL12" s="66">
        <v>0</v>
      </c>
      <c r="AM12" s="66">
        <v>0</v>
      </c>
      <c r="AN12" s="66">
        <v>1343</v>
      </c>
      <c r="AO12" s="68">
        <v>510</v>
      </c>
      <c r="AP12" s="66">
        <v>0</v>
      </c>
      <c r="AQ12" s="66">
        <v>0</v>
      </c>
      <c r="AR12" s="66">
        <v>0</v>
      </c>
      <c r="AS12" s="66">
        <v>0</v>
      </c>
      <c r="AT12" s="77">
        <v>1200</v>
      </c>
      <c r="AU12" s="66">
        <v>0</v>
      </c>
      <c r="AV12" s="66">
        <v>0</v>
      </c>
      <c r="AW12" s="66">
        <v>0</v>
      </c>
      <c r="AX12" s="66">
        <v>0</v>
      </c>
      <c r="AY12" s="69">
        <v>0</v>
      </c>
      <c r="AZ12" s="69">
        <v>0</v>
      </c>
      <c r="BA12" s="69">
        <v>0</v>
      </c>
      <c r="BB12" s="77">
        <v>1200</v>
      </c>
      <c r="BC12" s="69">
        <v>0</v>
      </c>
      <c r="BD12" s="66">
        <v>963</v>
      </c>
      <c r="BE12" s="66">
        <v>0</v>
      </c>
      <c r="BF12" s="66">
        <v>0</v>
      </c>
      <c r="BG12" s="66">
        <v>0</v>
      </c>
      <c r="BH12" s="134">
        <f t="shared" si="0"/>
        <v>156554</v>
      </c>
      <c r="BI12" s="135">
        <f t="shared" si="1"/>
        <v>34992</v>
      </c>
      <c r="BJ12" s="136">
        <f aca="true" t="shared" si="5" ref="BJ12:BJ28">BH12+BI12</f>
        <v>191546</v>
      </c>
      <c r="BL12" s="133"/>
    </row>
    <row r="13" spans="1:64" s="47" customFormat="1" ht="23.25">
      <c r="A13" s="62" t="s">
        <v>2</v>
      </c>
      <c r="B13" s="61">
        <v>1100</v>
      </c>
      <c r="C13" s="70">
        <f>133703-26408</f>
        <v>107295</v>
      </c>
      <c r="D13" s="93">
        <v>0</v>
      </c>
      <c r="E13" s="126">
        <f t="shared" si="2"/>
        <v>107295</v>
      </c>
      <c r="F13" s="70">
        <f>102627-11752</f>
        <v>90875</v>
      </c>
      <c r="G13" s="93">
        <v>0</v>
      </c>
      <c r="H13" s="126">
        <f t="shared" si="3"/>
        <v>90875</v>
      </c>
      <c r="I13" s="70">
        <v>144144</v>
      </c>
      <c r="J13" s="70">
        <f>244623-2893</f>
        <v>241730</v>
      </c>
      <c r="K13" s="93">
        <v>0</v>
      </c>
      <c r="L13" s="126">
        <f t="shared" si="4"/>
        <v>241730</v>
      </c>
      <c r="M13" s="98">
        <v>1100</v>
      </c>
      <c r="N13" s="70">
        <v>256826</v>
      </c>
      <c r="O13" s="70">
        <v>17600</v>
      </c>
      <c r="P13" s="70">
        <v>8800</v>
      </c>
      <c r="Q13" s="70">
        <v>8903</v>
      </c>
      <c r="R13" s="70">
        <v>4266</v>
      </c>
      <c r="S13" s="70">
        <v>66880</v>
      </c>
      <c r="T13" s="70">
        <v>49849</v>
      </c>
      <c r="U13" s="70">
        <v>51939</v>
      </c>
      <c r="V13" s="72">
        <v>0</v>
      </c>
      <c r="W13" s="70">
        <v>43657</v>
      </c>
      <c r="X13" s="70">
        <v>24664</v>
      </c>
      <c r="Y13" s="76">
        <v>1100</v>
      </c>
      <c r="Z13" s="72">
        <v>0</v>
      </c>
      <c r="AA13" s="66">
        <v>0</v>
      </c>
      <c r="AB13" s="70">
        <v>46990</v>
      </c>
      <c r="AC13" s="66">
        <v>0</v>
      </c>
      <c r="AD13" s="70">
        <v>44849</v>
      </c>
      <c r="AE13" s="70">
        <v>184889</v>
      </c>
      <c r="AF13" s="70">
        <v>10152</v>
      </c>
      <c r="AG13" s="72">
        <v>0</v>
      </c>
      <c r="AH13" s="72">
        <v>0</v>
      </c>
      <c r="AI13" s="72">
        <v>13334</v>
      </c>
      <c r="AJ13" s="70">
        <v>0</v>
      </c>
      <c r="AK13" s="76">
        <v>1100</v>
      </c>
      <c r="AL13" s="70">
        <v>18505</v>
      </c>
      <c r="AM13" s="70">
        <v>0</v>
      </c>
      <c r="AN13" s="66">
        <v>0</v>
      </c>
      <c r="AO13" s="71">
        <v>0</v>
      </c>
      <c r="AP13" s="72">
        <v>1705</v>
      </c>
      <c r="AQ13" s="66">
        <v>4183</v>
      </c>
      <c r="AR13" s="66">
        <v>0</v>
      </c>
      <c r="AS13" s="66">
        <v>0</v>
      </c>
      <c r="AT13" s="76">
        <v>1100</v>
      </c>
      <c r="AU13" s="72">
        <v>0</v>
      </c>
      <c r="AV13" s="72">
        <v>0</v>
      </c>
      <c r="AW13" s="66">
        <v>0</v>
      </c>
      <c r="AX13" s="66">
        <v>0</v>
      </c>
      <c r="AY13" s="69">
        <v>0</v>
      </c>
      <c r="AZ13" s="69">
        <v>0</v>
      </c>
      <c r="BA13" s="69">
        <v>0</v>
      </c>
      <c r="BB13" s="76">
        <v>1100</v>
      </c>
      <c r="BC13" s="69">
        <v>0</v>
      </c>
      <c r="BD13" s="66">
        <v>3100</v>
      </c>
      <c r="BE13" s="66">
        <v>0</v>
      </c>
      <c r="BF13" s="66">
        <v>0</v>
      </c>
      <c r="BG13" s="66">
        <v>0</v>
      </c>
      <c r="BH13" s="134">
        <f t="shared" si="0"/>
        <v>1446235</v>
      </c>
      <c r="BI13" s="135">
        <f t="shared" si="1"/>
        <v>0</v>
      </c>
      <c r="BJ13" s="136">
        <f t="shared" si="5"/>
        <v>1446235</v>
      </c>
      <c r="BL13" s="133"/>
    </row>
    <row r="14" spans="1:64" s="47" customFormat="1" ht="23.25">
      <c r="A14" s="62" t="s">
        <v>41</v>
      </c>
      <c r="B14" s="61">
        <v>1200</v>
      </c>
      <c r="C14" s="70">
        <f>32209-6361</f>
        <v>25848</v>
      </c>
      <c r="D14" s="93">
        <v>0</v>
      </c>
      <c r="E14" s="126">
        <f t="shared" si="2"/>
        <v>25848</v>
      </c>
      <c r="F14" s="70">
        <f>24723-2831</f>
        <v>21892</v>
      </c>
      <c r="G14" s="93">
        <v>0</v>
      </c>
      <c r="H14" s="126">
        <f t="shared" si="3"/>
        <v>21892</v>
      </c>
      <c r="I14" s="70">
        <v>55350</v>
      </c>
      <c r="J14" s="70">
        <f>58930-697</f>
        <v>58233</v>
      </c>
      <c r="K14" s="93">
        <v>0</v>
      </c>
      <c r="L14" s="126">
        <f t="shared" si="4"/>
        <v>58233</v>
      </c>
      <c r="M14" s="98">
        <v>1200</v>
      </c>
      <c r="N14" s="70">
        <v>61869</v>
      </c>
      <c r="O14" s="70">
        <v>4240</v>
      </c>
      <c r="P14" s="70">
        <v>2120</v>
      </c>
      <c r="Q14" s="70">
        <v>2145</v>
      </c>
      <c r="R14" s="70">
        <v>1028</v>
      </c>
      <c r="S14" s="70">
        <v>16111</v>
      </c>
      <c r="T14" s="70">
        <v>12009</v>
      </c>
      <c r="U14" s="70">
        <v>12512</v>
      </c>
      <c r="V14" s="72">
        <v>0</v>
      </c>
      <c r="W14" s="70">
        <v>10517</v>
      </c>
      <c r="X14" s="70">
        <v>5942</v>
      </c>
      <c r="Y14" s="76">
        <v>1200</v>
      </c>
      <c r="Z14" s="72">
        <v>0</v>
      </c>
      <c r="AA14" s="66">
        <v>0</v>
      </c>
      <c r="AB14" s="70">
        <v>11320</v>
      </c>
      <c r="AC14" s="66">
        <v>0</v>
      </c>
      <c r="AD14" s="70">
        <v>10804</v>
      </c>
      <c r="AE14" s="70">
        <v>44540</v>
      </c>
      <c r="AF14" s="70">
        <v>2446</v>
      </c>
      <c r="AG14" s="72">
        <v>0</v>
      </c>
      <c r="AH14" s="72">
        <v>0</v>
      </c>
      <c r="AI14" s="72">
        <v>3212</v>
      </c>
      <c r="AJ14" s="70">
        <v>0</v>
      </c>
      <c r="AK14" s="76">
        <v>1200</v>
      </c>
      <c r="AL14" s="70">
        <v>4458</v>
      </c>
      <c r="AM14" s="70">
        <v>0</v>
      </c>
      <c r="AN14" s="66">
        <v>0</v>
      </c>
      <c r="AO14" s="71">
        <v>0</v>
      </c>
      <c r="AP14" s="72">
        <v>411</v>
      </c>
      <c r="AQ14" s="66">
        <v>1000</v>
      </c>
      <c r="AR14" s="66">
        <v>0</v>
      </c>
      <c r="AS14" s="66">
        <v>0</v>
      </c>
      <c r="AT14" s="76">
        <v>1200</v>
      </c>
      <c r="AU14" s="72">
        <v>0</v>
      </c>
      <c r="AV14" s="72">
        <v>0</v>
      </c>
      <c r="AW14" s="66">
        <v>0</v>
      </c>
      <c r="AX14" s="66">
        <v>0</v>
      </c>
      <c r="AY14" s="69">
        <v>0</v>
      </c>
      <c r="AZ14" s="69">
        <v>0</v>
      </c>
      <c r="BA14" s="69">
        <v>0</v>
      </c>
      <c r="BB14" s="76">
        <v>1200</v>
      </c>
      <c r="BC14" s="69">
        <v>0</v>
      </c>
      <c r="BD14" s="66">
        <v>747</v>
      </c>
      <c r="BE14" s="66">
        <v>0</v>
      </c>
      <c r="BF14" s="66">
        <v>0</v>
      </c>
      <c r="BG14" s="66">
        <v>0</v>
      </c>
      <c r="BH14" s="134">
        <f t="shared" si="0"/>
        <v>369954</v>
      </c>
      <c r="BI14" s="135">
        <f t="shared" si="1"/>
        <v>0</v>
      </c>
      <c r="BJ14" s="136">
        <f t="shared" si="5"/>
        <v>369954</v>
      </c>
      <c r="BL14" s="133"/>
    </row>
    <row r="15" spans="1:64" s="47" customFormat="1" ht="23.25">
      <c r="A15" s="64" t="s">
        <v>4</v>
      </c>
      <c r="B15" s="46">
        <v>2100</v>
      </c>
      <c r="C15" s="69">
        <v>400</v>
      </c>
      <c r="D15" s="94">
        <v>0</v>
      </c>
      <c r="E15" s="126">
        <f t="shared" si="2"/>
        <v>400</v>
      </c>
      <c r="F15" s="69">
        <v>250</v>
      </c>
      <c r="G15" s="94">
        <v>0</v>
      </c>
      <c r="H15" s="126">
        <f t="shared" si="3"/>
        <v>250</v>
      </c>
      <c r="I15" s="69">
        <v>90</v>
      </c>
      <c r="J15" s="69">
        <v>50</v>
      </c>
      <c r="K15" s="94">
        <v>0</v>
      </c>
      <c r="L15" s="126">
        <f t="shared" si="4"/>
        <v>50</v>
      </c>
      <c r="M15" s="46">
        <v>2100</v>
      </c>
      <c r="N15" s="69">
        <v>380</v>
      </c>
      <c r="O15" s="69">
        <v>50</v>
      </c>
      <c r="P15" s="69">
        <v>20</v>
      </c>
      <c r="Q15" s="69">
        <v>20</v>
      </c>
      <c r="R15" s="69">
        <v>20</v>
      </c>
      <c r="S15" s="69">
        <v>262</v>
      </c>
      <c r="T15" s="69">
        <v>95</v>
      </c>
      <c r="U15" s="69">
        <v>0</v>
      </c>
      <c r="V15" s="69">
        <v>0</v>
      </c>
      <c r="W15" s="69">
        <v>200</v>
      </c>
      <c r="X15" s="69">
        <v>350</v>
      </c>
      <c r="Y15" s="77">
        <v>2100</v>
      </c>
      <c r="Z15" s="69">
        <v>0</v>
      </c>
      <c r="AA15" s="66">
        <v>0</v>
      </c>
      <c r="AB15" s="66">
        <v>0</v>
      </c>
      <c r="AC15" s="66">
        <v>0</v>
      </c>
      <c r="AD15" s="69">
        <v>155</v>
      </c>
      <c r="AE15" s="69">
        <v>0</v>
      </c>
      <c r="AF15" s="69">
        <v>20</v>
      </c>
      <c r="AG15" s="69">
        <v>73</v>
      </c>
      <c r="AH15" s="73">
        <v>0</v>
      </c>
      <c r="AI15" s="69">
        <v>0</v>
      </c>
      <c r="AJ15" s="69">
        <v>0</v>
      </c>
      <c r="AK15" s="77">
        <v>2100</v>
      </c>
      <c r="AL15" s="69">
        <v>0</v>
      </c>
      <c r="AM15" s="69">
        <v>0</v>
      </c>
      <c r="AN15" s="66">
        <v>0</v>
      </c>
      <c r="AO15" s="68">
        <v>0</v>
      </c>
      <c r="AP15" s="69">
        <v>0</v>
      </c>
      <c r="AQ15" s="66">
        <v>0</v>
      </c>
      <c r="AR15" s="66">
        <v>8322</v>
      </c>
      <c r="AS15" s="66">
        <v>0</v>
      </c>
      <c r="AT15" s="77">
        <v>2100</v>
      </c>
      <c r="AU15" s="69">
        <v>0</v>
      </c>
      <c r="AV15" s="69">
        <v>0</v>
      </c>
      <c r="AW15" s="66">
        <v>0</v>
      </c>
      <c r="AX15" s="66">
        <v>0</v>
      </c>
      <c r="AY15" s="69">
        <v>0</v>
      </c>
      <c r="AZ15" s="69">
        <v>0</v>
      </c>
      <c r="BA15" s="69">
        <v>0</v>
      </c>
      <c r="BB15" s="77">
        <v>2100</v>
      </c>
      <c r="BC15" s="69">
        <v>0</v>
      </c>
      <c r="BD15" s="66">
        <v>0</v>
      </c>
      <c r="BE15" s="66">
        <v>0</v>
      </c>
      <c r="BF15" s="66">
        <v>0</v>
      </c>
      <c r="BG15" s="66">
        <v>0</v>
      </c>
      <c r="BH15" s="134">
        <f t="shared" si="0"/>
        <v>12857</v>
      </c>
      <c r="BI15" s="135">
        <f t="shared" si="1"/>
        <v>0</v>
      </c>
      <c r="BJ15" s="136">
        <f t="shared" si="5"/>
        <v>12857</v>
      </c>
      <c r="BL15" s="133"/>
    </row>
    <row r="16" spans="1:64" s="47" customFormat="1" ht="23.25">
      <c r="A16" s="64" t="s">
        <v>58</v>
      </c>
      <c r="B16" s="46">
        <v>2200</v>
      </c>
      <c r="C16" s="69">
        <v>135019</v>
      </c>
      <c r="D16" s="94">
        <v>0</v>
      </c>
      <c r="E16" s="126">
        <f t="shared" si="2"/>
        <v>135019</v>
      </c>
      <c r="F16" s="69">
        <v>42746</v>
      </c>
      <c r="G16" s="94">
        <v>0</v>
      </c>
      <c r="H16" s="126">
        <f t="shared" si="3"/>
        <v>42746</v>
      </c>
      <c r="I16" s="69">
        <v>29695</v>
      </c>
      <c r="J16" s="69">
        <v>64749</v>
      </c>
      <c r="K16" s="94">
        <v>0</v>
      </c>
      <c r="L16" s="126">
        <f t="shared" si="4"/>
        <v>64749</v>
      </c>
      <c r="M16" s="46">
        <v>2200</v>
      </c>
      <c r="N16" s="69">
        <v>80410</v>
      </c>
      <c r="O16" s="69">
        <v>3110</v>
      </c>
      <c r="P16" s="69">
        <v>1480</v>
      </c>
      <c r="Q16" s="69">
        <v>3695</v>
      </c>
      <c r="R16" s="69">
        <v>4785</v>
      </c>
      <c r="S16" s="69">
        <v>86321</v>
      </c>
      <c r="T16" s="69">
        <v>19795</v>
      </c>
      <c r="U16" s="69">
        <v>39125</v>
      </c>
      <c r="V16" s="69">
        <v>2080</v>
      </c>
      <c r="W16" s="69">
        <v>5700</v>
      </c>
      <c r="X16" s="69">
        <v>1800</v>
      </c>
      <c r="Y16" s="77">
        <v>2200</v>
      </c>
      <c r="Z16" s="69">
        <f>98300+2000</f>
        <v>100300</v>
      </c>
      <c r="AA16" s="69">
        <v>128400</v>
      </c>
      <c r="AB16" s="66">
        <v>0</v>
      </c>
      <c r="AC16" s="69">
        <v>6270</v>
      </c>
      <c r="AD16" s="69">
        <v>12360</v>
      </c>
      <c r="AE16" s="69">
        <v>38650</v>
      </c>
      <c r="AF16" s="69">
        <v>1170</v>
      </c>
      <c r="AG16" s="69">
        <v>9452</v>
      </c>
      <c r="AH16" s="69">
        <v>266</v>
      </c>
      <c r="AI16" s="69">
        <v>0</v>
      </c>
      <c r="AJ16" s="69">
        <v>0</v>
      </c>
      <c r="AK16" s="77">
        <v>2200</v>
      </c>
      <c r="AL16" s="69">
        <v>3665</v>
      </c>
      <c r="AM16" s="69">
        <v>1056</v>
      </c>
      <c r="AN16" s="66">
        <v>0</v>
      </c>
      <c r="AO16" s="68">
        <v>0</v>
      </c>
      <c r="AP16" s="69">
        <v>0</v>
      </c>
      <c r="AQ16" s="66">
        <v>11516</v>
      </c>
      <c r="AR16" s="66">
        <v>1502</v>
      </c>
      <c r="AS16" s="66">
        <v>285</v>
      </c>
      <c r="AT16" s="77">
        <v>2200</v>
      </c>
      <c r="AU16" s="69">
        <v>5400</v>
      </c>
      <c r="AV16" s="69">
        <v>0</v>
      </c>
      <c r="AW16" s="66">
        <v>18680</v>
      </c>
      <c r="AX16" s="66">
        <v>0</v>
      </c>
      <c r="AY16" s="69">
        <v>0</v>
      </c>
      <c r="AZ16" s="69">
        <v>0</v>
      </c>
      <c r="BA16" s="69">
        <v>3000</v>
      </c>
      <c r="BB16" s="77">
        <v>2200</v>
      </c>
      <c r="BC16" s="68"/>
      <c r="BD16" s="69">
        <v>2739</v>
      </c>
      <c r="BE16" s="66">
        <v>0</v>
      </c>
      <c r="BF16" s="66">
        <v>0</v>
      </c>
      <c r="BG16" s="66">
        <v>0</v>
      </c>
      <c r="BH16" s="134">
        <f t="shared" si="0"/>
        <v>867421</v>
      </c>
      <c r="BI16" s="135">
        <f t="shared" si="1"/>
        <v>0</v>
      </c>
      <c r="BJ16" s="136">
        <f t="shared" si="5"/>
        <v>867421</v>
      </c>
      <c r="BL16" s="133"/>
    </row>
    <row r="17" spans="1:64" s="47" customFormat="1" ht="37.5">
      <c r="A17" s="64" t="s">
        <v>59</v>
      </c>
      <c r="B17" s="46">
        <v>2300</v>
      </c>
      <c r="C17" s="69">
        <v>19251</v>
      </c>
      <c r="D17" s="94">
        <v>0</v>
      </c>
      <c r="E17" s="126">
        <f t="shared" si="2"/>
        <v>19251</v>
      </c>
      <c r="F17" s="69">
        <v>37280</v>
      </c>
      <c r="G17" s="94">
        <v>0</v>
      </c>
      <c r="H17" s="126">
        <f t="shared" si="3"/>
        <v>37280</v>
      </c>
      <c r="I17" s="69">
        <v>67863</v>
      </c>
      <c r="J17" s="69">
        <v>32856</v>
      </c>
      <c r="K17" s="94">
        <v>0</v>
      </c>
      <c r="L17" s="126">
        <f t="shared" si="4"/>
        <v>32856</v>
      </c>
      <c r="M17" s="46">
        <v>2300</v>
      </c>
      <c r="N17" s="69">
        <v>20058</v>
      </c>
      <c r="O17" s="69">
        <v>840</v>
      </c>
      <c r="P17" s="69">
        <v>610</v>
      </c>
      <c r="Q17" s="69">
        <v>1350</v>
      </c>
      <c r="R17" s="69">
        <v>1330</v>
      </c>
      <c r="S17" s="69">
        <v>12905</v>
      </c>
      <c r="T17" s="69">
        <v>12540</v>
      </c>
      <c r="U17" s="69">
        <v>15060</v>
      </c>
      <c r="V17" s="69">
        <v>715</v>
      </c>
      <c r="W17" s="69">
        <v>27160</v>
      </c>
      <c r="X17" s="69">
        <v>450</v>
      </c>
      <c r="Y17" s="77">
        <v>2300</v>
      </c>
      <c r="Z17" s="69">
        <v>6300</v>
      </c>
      <c r="AA17" s="69">
        <v>20500</v>
      </c>
      <c r="AB17" s="66">
        <v>0</v>
      </c>
      <c r="AC17" s="69">
        <v>200</v>
      </c>
      <c r="AD17" s="69">
        <v>13046</v>
      </c>
      <c r="AE17" s="69">
        <v>59730</v>
      </c>
      <c r="AF17" s="69">
        <v>2333</v>
      </c>
      <c r="AG17" s="69">
        <v>2230</v>
      </c>
      <c r="AH17" s="69">
        <v>90</v>
      </c>
      <c r="AI17" s="69">
        <v>0</v>
      </c>
      <c r="AJ17" s="69">
        <v>0</v>
      </c>
      <c r="AK17" s="77">
        <v>2300</v>
      </c>
      <c r="AL17" s="69">
        <v>2035</v>
      </c>
      <c r="AM17" s="69">
        <v>0</v>
      </c>
      <c r="AN17" s="69">
        <v>687</v>
      </c>
      <c r="AO17" s="68">
        <v>0</v>
      </c>
      <c r="AP17" s="69">
        <v>0</v>
      </c>
      <c r="AQ17" s="69">
        <v>112</v>
      </c>
      <c r="AR17" s="69">
        <v>176</v>
      </c>
      <c r="AS17" s="69">
        <v>3206</v>
      </c>
      <c r="AT17" s="77">
        <v>2300</v>
      </c>
      <c r="AU17" s="69">
        <v>0</v>
      </c>
      <c r="AV17" s="69">
        <v>0</v>
      </c>
      <c r="AW17" s="69">
        <v>70</v>
      </c>
      <c r="AX17" s="66">
        <v>0</v>
      </c>
      <c r="AY17" s="69">
        <v>0</v>
      </c>
      <c r="AZ17" s="69">
        <v>0</v>
      </c>
      <c r="BA17" s="69">
        <v>0</v>
      </c>
      <c r="BB17" s="77">
        <v>2300</v>
      </c>
      <c r="BC17" s="69">
        <v>0</v>
      </c>
      <c r="BD17" s="66">
        <v>0</v>
      </c>
      <c r="BE17" s="66">
        <v>0</v>
      </c>
      <c r="BF17" s="66">
        <v>0</v>
      </c>
      <c r="BG17" s="66">
        <v>0</v>
      </c>
      <c r="BH17" s="134">
        <f t="shared" si="0"/>
        <v>363283</v>
      </c>
      <c r="BI17" s="135">
        <f t="shared" si="1"/>
        <v>0</v>
      </c>
      <c r="BJ17" s="136">
        <f t="shared" si="5"/>
        <v>363283</v>
      </c>
      <c r="BL17" s="133"/>
    </row>
    <row r="18" spans="1:64" s="47" customFormat="1" ht="19.5" customHeight="1">
      <c r="A18" s="64" t="s">
        <v>124</v>
      </c>
      <c r="B18" s="46">
        <v>2400</v>
      </c>
      <c r="C18" s="69">
        <v>500</v>
      </c>
      <c r="D18" s="94">
        <v>0</v>
      </c>
      <c r="E18" s="126">
        <f t="shared" si="2"/>
        <v>500</v>
      </c>
      <c r="F18" s="69">
        <v>0</v>
      </c>
      <c r="G18" s="94">
        <v>0</v>
      </c>
      <c r="H18" s="126">
        <f t="shared" si="3"/>
        <v>0</v>
      </c>
      <c r="I18" s="69">
        <v>0</v>
      </c>
      <c r="J18" s="69">
        <v>200</v>
      </c>
      <c r="K18" s="94">
        <v>0</v>
      </c>
      <c r="L18" s="126">
        <f t="shared" si="4"/>
        <v>200</v>
      </c>
      <c r="M18" s="46">
        <v>2400</v>
      </c>
      <c r="N18" s="69">
        <v>0</v>
      </c>
      <c r="O18" s="69">
        <v>900</v>
      </c>
      <c r="P18" s="69">
        <v>600</v>
      </c>
      <c r="Q18" s="69">
        <v>700</v>
      </c>
      <c r="R18" s="69">
        <v>620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77">
        <v>2400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80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77">
        <v>2400</v>
      </c>
      <c r="AL18" s="69">
        <v>0</v>
      </c>
      <c r="AM18" s="69">
        <v>0</v>
      </c>
      <c r="AN18" s="69">
        <v>0</v>
      </c>
      <c r="AO18" s="68">
        <v>0</v>
      </c>
      <c r="AP18" s="69">
        <v>0</v>
      </c>
      <c r="AQ18" s="69">
        <v>0</v>
      </c>
      <c r="AR18" s="69">
        <v>0</v>
      </c>
      <c r="AS18" s="69">
        <v>0</v>
      </c>
      <c r="AT18" s="77">
        <v>2400</v>
      </c>
      <c r="AU18" s="69">
        <v>0</v>
      </c>
      <c r="AV18" s="69">
        <v>0</v>
      </c>
      <c r="AW18" s="69">
        <v>0</v>
      </c>
      <c r="AX18" s="66">
        <v>0</v>
      </c>
      <c r="AY18" s="69">
        <v>0</v>
      </c>
      <c r="AZ18" s="69">
        <v>0</v>
      </c>
      <c r="BA18" s="69">
        <v>0</v>
      </c>
      <c r="BB18" s="77">
        <v>2400</v>
      </c>
      <c r="BC18" s="69">
        <v>0</v>
      </c>
      <c r="BD18" s="66">
        <v>0</v>
      </c>
      <c r="BE18" s="66">
        <v>0</v>
      </c>
      <c r="BF18" s="66">
        <v>0</v>
      </c>
      <c r="BG18" s="66">
        <v>0</v>
      </c>
      <c r="BH18" s="134">
        <f t="shared" si="0"/>
        <v>6000</v>
      </c>
      <c r="BI18" s="135">
        <f t="shared" si="1"/>
        <v>0</v>
      </c>
      <c r="BJ18" s="136">
        <f t="shared" si="5"/>
        <v>6000</v>
      </c>
      <c r="BL18" s="133"/>
    </row>
    <row r="19" spans="1:64" s="47" customFormat="1" ht="37.5">
      <c r="A19" s="64" t="s">
        <v>123</v>
      </c>
      <c r="B19" s="46">
        <v>2500</v>
      </c>
      <c r="C19" s="69">
        <v>2853</v>
      </c>
      <c r="D19" s="94">
        <v>0</v>
      </c>
      <c r="E19" s="126">
        <f t="shared" si="2"/>
        <v>2853</v>
      </c>
      <c r="F19" s="69">
        <v>12799</v>
      </c>
      <c r="G19" s="94">
        <v>0</v>
      </c>
      <c r="H19" s="126">
        <f t="shared" si="3"/>
        <v>12799</v>
      </c>
      <c r="I19" s="69">
        <v>561</v>
      </c>
      <c r="J19" s="69">
        <v>8604</v>
      </c>
      <c r="K19" s="94">
        <v>0</v>
      </c>
      <c r="L19" s="126">
        <f t="shared" si="4"/>
        <v>8604</v>
      </c>
      <c r="M19" s="46">
        <v>2500</v>
      </c>
      <c r="N19" s="69">
        <v>2500</v>
      </c>
      <c r="O19" s="69">
        <v>0</v>
      </c>
      <c r="P19" s="69">
        <v>0</v>
      </c>
      <c r="Q19" s="69">
        <v>0</v>
      </c>
      <c r="R19" s="69">
        <v>850</v>
      </c>
      <c r="S19" s="69">
        <v>1993</v>
      </c>
      <c r="T19" s="69">
        <v>2913</v>
      </c>
      <c r="U19" s="69">
        <v>2246</v>
      </c>
      <c r="V19" s="69">
        <v>0</v>
      </c>
      <c r="W19" s="69">
        <v>30</v>
      </c>
      <c r="X19" s="69">
        <v>0</v>
      </c>
      <c r="Y19" s="77">
        <v>2500</v>
      </c>
      <c r="Z19" s="69">
        <v>0</v>
      </c>
      <c r="AA19" s="69">
        <v>0</v>
      </c>
      <c r="AB19" s="66">
        <v>0</v>
      </c>
      <c r="AC19" s="69">
        <v>0</v>
      </c>
      <c r="AD19" s="69">
        <v>1119</v>
      </c>
      <c r="AE19" s="69">
        <v>5500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77">
        <v>2500</v>
      </c>
      <c r="AL19" s="69">
        <v>0</v>
      </c>
      <c r="AM19" s="69">
        <v>0</v>
      </c>
      <c r="AN19" s="69">
        <v>0</v>
      </c>
      <c r="AO19" s="68"/>
      <c r="AP19" s="69">
        <v>0</v>
      </c>
      <c r="AQ19" s="69">
        <v>0</v>
      </c>
      <c r="AR19" s="69">
        <v>0</v>
      </c>
      <c r="AS19" s="69">
        <v>0</v>
      </c>
      <c r="AT19" s="77">
        <v>2500</v>
      </c>
      <c r="AU19" s="69">
        <v>0</v>
      </c>
      <c r="AV19" s="69">
        <v>0</v>
      </c>
      <c r="AW19" s="69">
        <v>0</v>
      </c>
      <c r="AX19" s="66">
        <v>0</v>
      </c>
      <c r="AY19" s="69">
        <v>0</v>
      </c>
      <c r="AZ19" s="69">
        <v>0</v>
      </c>
      <c r="BA19" s="69">
        <v>0</v>
      </c>
      <c r="BB19" s="77">
        <v>2500</v>
      </c>
      <c r="BC19" s="69">
        <v>0</v>
      </c>
      <c r="BD19" s="66">
        <v>0</v>
      </c>
      <c r="BE19" s="66">
        <v>0</v>
      </c>
      <c r="BF19" s="66">
        <v>0</v>
      </c>
      <c r="BG19" s="66">
        <v>0</v>
      </c>
      <c r="BH19" s="134">
        <f t="shared" si="0"/>
        <v>44468</v>
      </c>
      <c r="BI19" s="135">
        <f t="shared" si="1"/>
        <v>0</v>
      </c>
      <c r="BJ19" s="136">
        <f t="shared" si="5"/>
        <v>44468</v>
      </c>
      <c r="BL19" s="133"/>
    </row>
    <row r="20" spans="1:64" s="47" customFormat="1" ht="23.25">
      <c r="A20" s="64" t="s">
        <v>5</v>
      </c>
      <c r="B20" s="46">
        <v>4300</v>
      </c>
      <c r="C20" s="69">
        <v>0</v>
      </c>
      <c r="D20" s="94">
        <v>0</v>
      </c>
      <c r="E20" s="126">
        <f t="shared" si="2"/>
        <v>0</v>
      </c>
      <c r="F20" s="69">
        <v>0</v>
      </c>
      <c r="G20" s="94">
        <v>0</v>
      </c>
      <c r="H20" s="126">
        <f t="shared" si="3"/>
        <v>0</v>
      </c>
      <c r="I20" s="69">
        <v>0</v>
      </c>
      <c r="J20" s="69">
        <v>0</v>
      </c>
      <c r="K20" s="94">
        <v>0</v>
      </c>
      <c r="L20" s="126">
        <f t="shared" si="4"/>
        <v>0</v>
      </c>
      <c r="M20" s="46">
        <v>4300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77">
        <v>4300</v>
      </c>
      <c r="Z20" s="69">
        <v>0</v>
      </c>
      <c r="AA20" s="69">
        <v>100</v>
      </c>
      <c r="AB20" s="66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77">
        <v>4300</v>
      </c>
      <c r="AL20" s="69">
        <v>0</v>
      </c>
      <c r="AM20" s="69">
        <v>0</v>
      </c>
      <c r="AN20" s="69">
        <v>0</v>
      </c>
      <c r="AO20" s="68">
        <v>0</v>
      </c>
      <c r="AP20" s="69">
        <v>0</v>
      </c>
      <c r="AQ20" s="69">
        <v>0</v>
      </c>
      <c r="AR20" s="69">
        <v>0</v>
      </c>
      <c r="AS20" s="69">
        <v>0</v>
      </c>
      <c r="AT20" s="77">
        <v>4300</v>
      </c>
      <c r="AU20" s="69">
        <v>0</v>
      </c>
      <c r="AV20" s="69">
        <v>0</v>
      </c>
      <c r="AW20" s="69">
        <v>0</v>
      </c>
      <c r="AX20" s="66">
        <v>0</v>
      </c>
      <c r="AY20" s="69">
        <v>0</v>
      </c>
      <c r="AZ20" s="69">
        <v>0</v>
      </c>
      <c r="BA20" s="69">
        <v>0</v>
      </c>
      <c r="BB20" s="77">
        <v>4300</v>
      </c>
      <c r="BC20" s="69">
        <v>0</v>
      </c>
      <c r="BD20" s="66">
        <v>0</v>
      </c>
      <c r="BE20" s="66">
        <v>0</v>
      </c>
      <c r="BF20" s="66">
        <v>0</v>
      </c>
      <c r="BG20" s="66">
        <v>0</v>
      </c>
      <c r="BH20" s="134">
        <f t="shared" si="0"/>
        <v>4400</v>
      </c>
      <c r="BI20" s="135">
        <f t="shared" si="1"/>
        <v>0</v>
      </c>
      <c r="BJ20" s="136">
        <f t="shared" si="5"/>
        <v>4400</v>
      </c>
      <c r="BL20" s="133"/>
    </row>
    <row r="21" spans="1:64" s="47" customFormat="1" ht="21" customHeight="1">
      <c r="A21" s="64" t="s">
        <v>60</v>
      </c>
      <c r="B21" s="46">
        <v>5100</v>
      </c>
      <c r="C21" s="69">
        <v>0</v>
      </c>
      <c r="D21" s="94">
        <v>0</v>
      </c>
      <c r="E21" s="126">
        <f t="shared" si="2"/>
        <v>0</v>
      </c>
      <c r="F21" s="69">
        <v>200</v>
      </c>
      <c r="G21" s="94">
        <v>0</v>
      </c>
      <c r="H21" s="126">
        <f t="shared" si="3"/>
        <v>200</v>
      </c>
      <c r="I21" s="69">
        <v>0</v>
      </c>
      <c r="J21" s="69">
        <v>0</v>
      </c>
      <c r="K21" s="94">
        <v>0</v>
      </c>
      <c r="L21" s="126">
        <f t="shared" si="4"/>
        <v>0</v>
      </c>
      <c r="M21" s="46">
        <v>5100</v>
      </c>
      <c r="N21" s="69">
        <v>320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77">
        <v>5100</v>
      </c>
      <c r="Z21" s="69">
        <v>0</v>
      </c>
      <c r="AA21" s="69">
        <v>0</v>
      </c>
      <c r="AB21" s="66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3000</v>
      </c>
      <c r="AH21" s="69">
        <v>0</v>
      </c>
      <c r="AI21" s="69">
        <v>0</v>
      </c>
      <c r="AJ21" s="69">
        <v>0</v>
      </c>
      <c r="AK21" s="77">
        <v>5100</v>
      </c>
      <c r="AL21" s="69">
        <v>0</v>
      </c>
      <c r="AM21" s="69">
        <v>0</v>
      </c>
      <c r="AN21" s="69">
        <v>0</v>
      </c>
      <c r="AO21" s="68">
        <v>0</v>
      </c>
      <c r="AP21" s="69">
        <v>0</v>
      </c>
      <c r="AQ21" s="69">
        <v>0</v>
      </c>
      <c r="AR21" s="69">
        <v>0</v>
      </c>
      <c r="AS21" s="69">
        <v>0</v>
      </c>
      <c r="AT21" s="77">
        <v>5100</v>
      </c>
      <c r="AU21" s="69">
        <v>0</v>
      </c>
      <c r="AV21" s="69">
        <v>0</v>
      </c>
      <c r="AW21" s="69">
        <v>0</v>
      </c>
      <c r="AX21" s="66">
        <v>0</v>
      </c>
      <c r="AY21" s="69">
        <v>0</v>
      </c>
      <c r="AZ21" s="69">
        <v>0</v>
      </c>
      <c r="BA21" s="69">
        <v>0</v>
      </c>
      <c r="BB21" s="77">
        <v>5100</v>
      </c>
      <c r="BC21" s="69">
        <v>0</v>
      </c>
      <c r="BD21" s="66">
        <v>0</v>
      </c>
      <c r="BE21" s="66">
        <v>0</v>
      </c>
      <c r="BF21" s="66">
        <v>0</v>
      </c>
      <c r="BG21" s="66">
        <v>0</v>
      </c>
      <c r="BH21" s="134">
        <f t="shared" si="0"/>
        <v>8620</v>
      </c>
      <c r="BI21" s="135">
        <f t="shared" si="1"/>
        <v>0</v>
      </c>
      <c r="BJ21" s="136">
        <f t="shared" si="5"/>
        <v>8620</v>
      </c>
      <c r="BL21" s="133"/>
    </row>
    <row r="22" spans="1:64" s="47" customFormat="1" ht="23.25">
      <c r="A22" s="64" t="s">
        <v>61</v>
      </c>
      <c r="B22" s="46">
        <v>5200</v>
      </c>
      <c r="C22" s="69">
        <v>15110</v>
      </c>
      <c r="D22" s="94">
        <v>0</v>
      </c>
      <c r="E22" s="126">
        <f t="shared" si="2"/>
        <v>15110</v>
      </c>
      <c r="F22" s="69">
        <v>27882</v>
      </c>
      <c r="G22" s="94">
        <v>0</v>
      </c>
      <c r="H22" s="126">
        <f t="shared" si="3"/>
        <v>27882</v>
      </c>
      <c r="I22" s="69">
        <v>5</v>
      </c>
      <c r="J22" s="69">
        <v>12526</v>
      </c>
      <c r="K22" s="94">
        <v>0</v>
      </c>
      <c r="L22" s="126">
        <f t="shared" si="4"/>
        <v>12526</v>
      </c>
      <c r="M22" s="46">
        <v>5200</v>
      </c>
      <c r="N22" s="69">
        <v>8487</v>
      </c>
      <c r="O22" s="69">
        <v>1800</v>
      </c>
      <c r="P22" s="69">
        <v>1000</v>
      </c>
      <c r="Q22" s="69">
        <v>1300</v>
      </c>
      <c r="R22" s="69">
        <v>1300</v>
      </c>
      <c r="S22" s="69">
        <v>32480</v>
      </c>
      <c r="T22" s="69">
        <v>10190</v>
      </c>
      <c r="U22" s="69">
        <v>4372</v>
      </c>
      <c r="V22" s="69">
        <v>0</v>
      </c>
      <c r="W22" s="69">
        <v>35000</v>
      </c>
      <c r="X22" s="69">
        <v>0</v>
      </c>
      <c r="Y22" s="77">
        <v>5200</v>
      </c>
      <c r="Z22" s="69">
        <v>15000</v>
      </c>
      <c r="AA22" s="69">
        <v>0</v>
      </c>
      <c r="AB22" s="66">
        <v>0</v>
      </c>
      <c r="AC22" s="69">
        <v>0</v>
      </c>
      <c r="AD22" s="69">
        <v>0</v>
      </c>
      <c r="AE22" s="69">
        <v>5350</v>
      </c>
      <c r="AF22" s="69">
        <v>0</v>
      </c>
      <c r="AG22" s="69">
        <v>1000</v>
      </c>
      <c r="AH22" s="69">
        <v>0</v>
      </c>
      <c r="AI22" s="69">
        <v>0</v>
      </c>
      <c r="AJ22" s="69">
        <v>0</v>
      </c>
      <c r="AK22" s="77">
        <v>5200</v>
      </c>
      <c r="AL22" s="69">
        <v>0</v>
      </c>
      <c r="AM22" s="69">
        <v>0</v>
      </c>
      <c r="AN22" s="69">
        <v>0</v>
      </c>
      <c r="AO22" s="68">
        <v>0</v>
      </c>
      <c r="AP22" s="69">
        <v>0</v>
      </c>
      <c r="AQ22" s="69">
        <v>0</v>
      </c>
      <c r="AR22" s="69">
        <v>2500</v>
      </c>
      <c r="AS22" s="69">
        <v>0</v>
      </c>
      <c r="AT22" s="77">
        <v>5200</v>
      </c>
      <c r="AU22" s="69">
        <v>0</v>
      </c>
      <c r="AV22" s="69">
        <v>0</v>
      </c>
      <c r="AW22" s="69">
        <v>0</v>
      </c>
      <c r="AX22" s="69">
        <v>10000</v>
      </c>
      <c r="AY22" s="69">
        <v>9000</v>
      </c>
      <c r="AZ22" s="69">
        <v>0</v>
      </c>
      <c r="BA22" s="69">
        <v>0</v>
      </c>
      <c r="BB22" s="77">
        <v>5200</v>
      </c>
      <c r="BC22" s="69">
        <v>63249</v>
      </c>
      <c r="BD22" s="69">
        <v>7772</v>
      </c>
      <c r="BE22" s="69">
        <v>23773</v>
      </c>
      <c r="BF22" s="69">
        <v>3000</v>
      </c>
      <c r="BG22" s="69">
        <v>0</v>
      </c>
      <c r="BH22" s="134">
        <f t="shared" si="0"/>
        <v>297296</v>
      </c>
      <c r="BI22" s="135">
        <f t="shared" si="1"/>
        <v>0</v>
      </c>
      <c r="BJ22" s="136">
        <f t="shared" si="5"/>
        <v>297296</v>
      </c>
      <c r="BL22" s="133"/>
    </row>
    <row r="23" spans="1:64" s="47" customFormat="1" ht="23.25">
      <c r="A23" s="64" t="s">
        <v>62</v>
      </c>
      <c r="B23" s="46">
        <v>6200</v>
      </c>
      <c r="C23" s="69">
        <v>1520</v>
      </c>
      <c r="D23" s="94">
        <v>0</v>
      </c>
      <c r="E23" s="126">
        <f t="shared" si="2"/>
        <v>1520</v>
      </c>
      <c r="F23" s="69">
        <v>400</v>
      </c>
      <c r="G23" s="94">
        <v>0</v>
      </c>
      <c r="H23" s="126">
        <f t="shared" si="3"/>
        <v>400</v>
      </c>
      <c r="I23" s="69">
        <v>0</v>
      </c>
      <c r="J23" s="69">
        <v>0</v>
      </c>
      <c r="K23" s="94">
        <v>0</v>
      </c>
      <c r="L23" s="126">
        <f t="shared" si="4"/>
        <v>0</v>
      </c>
      <c r="M23" s="46">
        <v>6200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/>
      <c r="T23" s="69"/>
      <c r="U23" s="69"/>
      <c r="V23" s="69">
        <v>0</v>
      </c>
      <c r="W23" s="69">
        <v>32150</v>
      </c>
      <c r="X23" s="69">
        <v>0</v>
      </c>
      <c r="Y23" s="77">
        <v>6200</v>
      </c>
      <c r="Z23" s="69">
        <v>0</v>
      </c>
      <c r="AA23" s="69">
        <v>0</v>
      </c>
      <c r="AB23" s="66">
        <v>0</v>
      </c>
      <c r="AC23" s="69">
        <v>0</v>
      </c>
      <c r="AD23" s="69"/>
      <c r="AE23" s="69">
        <v>1700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77">
        <v>6200</v>
      </c>
      <c r="AL23" s="69">
        <v>0</v>
      </c>
      <c r="AM23" s="69">
        <v>0</v>
      </c>
      <c r="AN23" s="69">
        <v>0</v>
      </c>
      <c r="AO23" s="68">
        <v>0</v>
      </c>
      <c r="AP23" s="73">
        <v>12970</v>
      </c>
      <c r="AQ23" s="69">
        <v>0</v>
      </c>
      <c r="AR23" s="69">
        <v>0</v>
      </c>
      <c r="AS23" s="69">
        <v>0</v>
      </c>
      <c r="AT23" s="77">
        <v>6200</v>
      </c>
      <c r="AU23" s="73">
        <v>0</v>
      </c>
      <c r="AV23" s="73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77">
        <v>6200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134">
        <f t="shared" si="0"/>
        <v>54940</v>
      </c>
      <c r="BI23" s="135">
        <f t="shared" si="1"/>
        <v>0</v>
      </c>
      <c r="BJ23" s="136">
        <f t="shared" si="5"/>
        <v>54940</v>
      </c>
      <c r="BL23" s="133"/>
    </row>
    <row r="24" spans="1:64" s="47" customFormat="1" ht="23.25">
      <c r="A24" s="65" t="s">
        <v>122</v>
      </c>
      <c r="B24" s="46">
        <v>6400</v>
      </c>
      <c r="C24" s="69">
        <v>0</v>
      </c>
      <c r="D24" s="94">
        <v>0</v>
      </c>
      <c r="E24" s="126">
        <f t="shared" si="2"/>
        <v>0</v>
      </c>
      <c r="F24" s="69">
        <v>0</v>
      </c>
      <c r="G24" s="94">
        <v>0</v>
      </c>
      <c r="H24" s="126">
        <f t="shared" si="3"/>
        <v>0</v>
      </c>
      <c r="I24" s="69">
        <v>0</v>
      </c>
      <c r="J24" s="69">
        <v>0</v>
      </c>
      <c r="K24" s="94">
        <v>0</v>
      </c>
      <c r="L24" s="126">
        <f t="shared" si="4"/>
        <v>0</v>
      </c>
      <c r="M24" s="46">
        <v>6400</v>
      </c>
      <c r="N24" s="69">
        <v>1700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69">
        <v>0</v>
      </c>
      <c r="V24" s="69">
        <v>0</v>
      </c>
      <c r="W24" s="69">
        <v>55311</v>
      </c>
      <c r="X24" s="69">
        <v>0</v>
      </c>
      <c r="Y24" s="77">
        <v>6400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77">
        <v>6400</v>
      </c>
      <c r="AL24" s="69">
        <v>0</v>
      </c>
      <c r="AM24" s="69">
        <v>0</v>
      </c>
      <c r="AN24" s="69">
        <v>0</v>
      </c>
      <c r="AO24" s="68">
        <v>0</v>
      </c>
      <c r="AP24" s="69">
        <v>0</v>
      </c>
      <c r="AQ24" s="69">
        <v>0</v>
      </c>
      <c r="AR24" s="69">
        <v>0</v>
      </c>
      <c r="AS24" s="69">
        <v>0</v>
      </c>
      <c r="AT24" s="77">
        <v>6400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77">
        <v>6400</v>
      </c>
      <c r="BC24" s="69">
        <v>0</v>
      </c>
      <c r="BD24" s="69">
        <v>0</v>
      </c>
      <c r="BE24" s="69">
        <v>0</v>
      </c>
      <c r="BF24" s="69">
        <v>0</v>
      </c>
      <c r="BG24" s="69">
        <v>0</v>
      </c>
      <c r="BH24" s="134">
        <f t="shared" si="0"/>
        <v>63411</v>
      </c>
      <c r="BI24" s="135">
        <f t="shared" si="1"/>
        <v>0</v>
      </c>
      <c r="BJ24" s="136">
        <f t="shared" si="5"/>
        <v>63411</v>
      </c>
      <c r="BL24" s="133"/>
    </row>
    <row r="25" spans="1:64" s="47" customFormat="1" ht="23.25">
      <c r="A25" s="64" t="s">
        <v>63</v>
      </c>
      <c r="B25" s="46">
        <v>7200</v>
      </c>
      <c r="C25" s="69">
        <v>6700</v>
      </c>
      <c r="D25" s="94">
        <v>0</v>
      </c>
      <c r="E25" s="126">
        <f t="shared" si="2"/>
        <v>6700</v>
      </c>
      <c r="F25" s="69">
        <v>6700</v>
      </c>
      <c r="G25" s="94">
        <v>0</v>
      </c>
      <c r="H25" s="126">
        <f t="shared" si="3"/>
        <v>6700</v>
      </c>
      <c r="I25" s="69">
        <v>0</v>
      </c>
      <c r="J25" s="69">
        <v>100</v>
      </c>
      <c r="K25" s="94">
        <v>0</v>
      </c>
      <c r="L25" s="126">
        <f t="shared" si="4"/>
        <v>100</v>
      </c>
      <c r="M25" s="46">
        <v>7200</v>
      </c>
      <c r="N25" s="69">
        <v>20772</v>
      </c>
      <c r="O25" s="69">
        <v>526</v>
      </c>
      <c r="P25" s="69">
        <v>526</v>
      </c>
      <c r="Q25" s="69">
        <v>526</v>
      </c>
      <c r="R25" s="69">
        <v>526</v>
      </c>
      <c r="S25" s="69">
        <v>0</v>
      </c>
      <c r="T25" s="69">
        <v>0</v>
      </c>
      <c r="U25" s="69">
        <v>0</v>
      </c>
      <c r="V25" s="69">
        <v>0</v>
      </c>
      <c r="W25" s="69">
        <v>106450</v>
      </c>
      <c r="X25" s="69">
        <v>0</v>
      </c>
      <c r="Y25" s="77">
        <v>7200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250</v>
      </c>
      <c r="AG25" s="69">
        <v>0</v>
      </c>
      <c r="AH25" s="69">
        <v>0</v>
      </c>
      <c r="AI25" s="69">
        <v>0</v>
      </c>
      <c r="AJ25" s="69">
        <v>0</v>
      </c>
      <c r="AK25" s="77">
        <v>7200</v>
      </c>
      <c r="AL25" s="69">
        <v>0</v>
      </c>
      <c r="AM25" s="69">
        <v>0</v>
      </c>
      <c r="AN25" s="69">
        <v>0</v>
      </c>
      <c r="AO25" s="68">
        <v>0</v>
      </c>
      <c r="AP25" s="69">
        <v>0</v>
      </c>
      <c r="AQ25" s="69">
        <v>0</v>
      </c>
      <c r="AR25" s="69">
        <v>0</v>
      </c>
      <c r="AS25" s="69">
        <v>0</v>
      </c>
      <c r="AT25" s="77">
        <v>7200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77">
        <v>7200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134">
        <f t="shared" si="0"/>
        <v>150276</v>
      </c>
      <c r="BI25" s="135">
        <f t="shared" si="1"/>
        <v>0</v>
      </c>
      <c r="BJ25" s="136">
        <f t="shared" si="5"/>
        <v>150276</v>
      </c>
      <c r="BL25" s="133"/>
    </row>
    <row r="26" spans="1:64" s="47" customFormat="1" ht="23.25">
      <c r="A26" s="145" t="s">
        <v>45</v>
      </c>
      <c r="B26" s="145"/>
      <c r="C26" s="74">
        <f>SUM(C11:C25)</f>
        <v>601345</v>
      </c>
      <c r="D26" s="95">
        <f>SUM(D11:D25)</f>
        <v>111134</v>
      </c>
      <c r="E26" s="126">
        <f>C26+D26</f>
        <v>712479</v>
      </c>
      <c r="F26" s="74">
        <f>SUM(F11:F25)</f>
        <v>362663</v>
      </c>
      <c r="G26" s="95">
        <f>SUM(G11:G25)</f>
        <v>55916</v>
      </c>
      <c r="H26" s="126">
        <f>F26+G26</f>
        <v>418579</v>
      </c>
      <c r="I26" s="74">
        <f>SUM(I11:I25)</f>
        <v>556512</v>
      </c>
      <c r="J26" s="74">
        <f>SUM(J11:J25)</f>
        <v>447046</v>
      </c>
      <c r="K26" s="95">
        <f>SUM(K11:K25)</f>
        <v>13213</v>
      </c>
      <c r="L26" s="126">
        <f t="shared" si="4"/>
        <v>460259</v>
      </c>
      <c r="M26" s="92"/>
      <c r="N26" s="74">
        <f>SUM(N11:N25)</f>
        <v>453322</v>
      </c>
      <c r="O26" s="74">
        <f>SUM(O11:O25)</f>
        <v>29066</v>
      </c>
      <c r="P26" s="74">
        <f aca="true" t="shared" si="6" ref="P26:AA26">SUM(P11:P25)</f>
        <v>15156</v>
      </c>
      <c r="Q26" s="74">
        <f t="shared" si="6"/>
        <v>18639</v>
      </c>
      <c r="R26" s="74">
        <f t="shared" si="6"/>
        <v>14725</v>
      </c>
      <c r="S26" s="74">
        <f t="shared" si="6"/>
        <v>218177</v>
      </c>
      <c r="T26" s="74">
        <f t="shared" si="6"/>
        <v>107391</v>
      </c>
      <c r="U26" s="74">
        <f t="shared" si="6"/>
        <v>127341</v>
      </c>
      <c r="V26" s="74">
        <f t="shared" si="6"/>
        <v>2795</v>
      </c>
      <c r="W26" s="74">
        <f t="shared" si="6"/>
        <v>316175</v>
      </c>
      <c r="X26" s="74">
        <f t="shared" si="6"/>
        <v>33206</v>
      </c>
      <c r="Y26" s="76"/>
      <c r="Z26" s="74">
        <f t="shared" si="6"/>
        <v>121600</v>
      </c>
      <c r="AA26" s="74">
        <f t="shared" si="6"/>
        <v>149000</v>
      </c>
      <c r="AB26" s="74">
        <f aca="true" t="shared" si="7" ref="AB26:AL26">SUM(AB11:AB25)</f>
        <v>58310</v>
      </c>
      <c r="AC26" s="69">
        <f t="shared" si="7"/>
        <v>6470</v>
      </c>
      <c r="AD26" s="69">
        <f t="shared" si="7"/>
        <v>82333</v>
      </c>
      <c r="AE26" s="69">
        <f t="shared" si="7"/>
        <v>340439</v>
      </c>
      <c r="AF26" s="69">
        <f t="shared" si="7"/>
        <v>16371</v>
      </c>
      <c r="AG26" s="69">
        <f t="shared" si="7"/>
        <v>15755</v>
      </c>
      <c r="AH26" s="69">
        <f t="shared" si="7"/>
        <v>6721</v>
      </c>
      <c r="AI26" s="69">
        <f t="shared" si="7"/>
        <v>16546</v>
      </c>
      <c r="AJ26" s="69">
        <f t="shared" si="7"/>
        <v>0</v>
      </c>
      <c r="AK26" s="76"/>
      <c r="AL26" s="69">
        <f t="shared" si="7"/>
        <v>28663</v>
      </c>
      <c r="AM26" s="69">
        <f aca="true" t="shared" si="8" ref="AM26:AS26">SUM(AM11:AM25)</f>
        <v>1056</v>
      </c>
      <c r="AN26" s="69">
        <f t="shared" si="8"/>
        <v>7604</v>
      </c>
      <c r="AO26" s="69">
        <f t="shared" si="8"/>
        <v>2837</v>
      </c>
      <c r="AP26" s="69">
        <f t="shared" si="8"/>
        <v>15086</v>
      </c>
      <c r="AQ26" s="69">
        <f t="shared" si="8"/>
        <v>16811</v>
      </c>
      <c r="AR26" s="69">
        <f t="shared" si="8"/>
        <v>12500</v>
      </c>
      <c r="AS26" s="69">
        <f t="shared" si="8"/>
        <v>3491</v>
      </c>
      <c r="AT26" s="76"/>
      <c r="AU26" s="69">
        <f>SUM(AU11:AU25)</f>
        <v>5400</v>
      </c>
      <c r="AV26" s="69">
        <f>SUM(AV11:AV25)</f>
        <v>0</v>
      </c>
      <c r="AW26" s="69">
        <f>SUM(AW11:AW25)</f>
        <v>18750</v>
      </c>
      <c r="AX26" s="69">
        <f aca="true" t="shared" si="9" ref="AX26:BF26">SUM(AX11:AX25)</f>
        <v>10000</v>
      </c>
      <c r="AY26" s="69">
        <f t="shared" si="9"/>
        <v>9000</v>
      </c>
      <c r="AZ26" s="69">
        <f t="shared" si="9"/>
        <v>0</v>
      </c>
      <c r="BA26" s="69">
        <f t="shared" si="9"/>
        <v>3000</v>
      </c>
      <c r="BB26" s="76"/>
      <c r="BC26" s="69">
        <f t="shared" si="9"/>
        <v>63249</v>
      </c>
      <c r="BD26" s="69">
        <f t="shared" si="9"/>
        <v>19321</v>
      </c>
      <c r="BE26" s="69">
        <f t="shared" si="9"/>
        <v>23773</v>
      </c>
      <c r="BF26" s="69">
        <f t="shared" si="9"/>
        <v>3000</v>
      </c>
      <c r="BG26" s="69">
        <f>SUM(BG11:BG25)</f>
        <v>0</v>
      </c>
      <c r="BH26" s="134">
        <f t="shared" si="0"/>
        <v>4360645</v>
      </c>
      <c r="BI26" s="135">
        <f t="shared" si="1"/>
        <v>180263</v>
      </c>
      <c r="BJ26" s="136">
        <f t="shared" si="5"/>
        <v>4540908</v>
      </c>
      <c r="BL26" s="133"/>
    </row>
    <row r="27" spans="1:64" s="47" customFormat="1" ht="23.25">
      <c r="A27" s="63" t="s">
        <v>43</v>
      </c>
      <c r="B27" s="61">
        <v>7100</v>
      </c>
      <c r="C27" s="74">
        <v>0</v>
      </c>
      <c r="D27" s="95">
        <v>0</v>
      </c>
      <c r="E27" s="126">
        <f t="shared" si="2"/>
        <v>0</v>
      </c>
      <c r="F27" s="74">
        <v>0</v>
      </c>
      <c r="G27" s="95">
        <v>0</v>
      </c>
      <c r="H27" s="126">
        <f t="shared" si="3"/>
        <v>0</v>
      </c>
      <c r="I27" s="74">
        <v>0</v>
      </c>
      <c r="J27" s="74">
        <v>0</v>
      </c>
      <c r="K27" s="95">
        <v>0</v>
      </c>
      <c r="L27" s="126">
        <f t="shared" si="4"/>
        <v>0</v>
      </c>
      <c r="M27" s="98">
        <v>7100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6">
        <v>7100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69">
        <v>0</v>
      </c>
      <c r="AH27" s="69">
        <v>0</v>
      </c>
      <c r="AI27" s="69">
        <v>0</v>
      </c>
      <c r="AJ27" s="69">
        <v>12578</v>
      </c>
      <c r="AK27" s="76">
        <v>7100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76">
        <v>7100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76">
        <v>7100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134">
        <f t="shared" si="0"/>
        <v>19678</v>
      </c>
      <c r="BI27" s="135">
        <f t="shared" si="1"/>
        <v>0</v>
      </c>
      <c r="BJ27" s="136">
        <f t="shared" si="5"/>
        <v>19678</v>
      </c>
      <c r="BL27" s="133"/>
    </row>
    <row r="28" spans="1:64" s="47" customFormat="1" ht="23.25">
      <c r="A28" s="146" t="s">
        <v>44</v>
      </c>
      <c r="B28" s="146"/>
      <c r="C28" s="75">
        <f>SUM(C26:C27)</f>
        <v>601345</v>
      </c>
      <c r="D28" s="96">
        <f>SUM(D26:D27)</f>
        <v>111134</v>
      </c>
      <c r="E28" s="127">
        <f>SUM(E26:E27)</f>
        <v>712479</v>
      </c>
      <c r="F28" s="75">
        <f aca="true" t="shared" si="10" ref="F28:R28">SUM(F26:F27)</f>
        <v>362663</v>
      </c>
      <c r="G28" s="96">
        <f>SUM(G26:G27)</f>
        <v>55916</v>
      </c>
      <c r="H28" s="127">
        <f>SUM(H26:H27)</f>
        <v>418579</v>
      </c>
      <c r="I28" s="75">
        <f t="shared" si="10"/>
        <v>556512</v>
      </c>
      <c r="J28" s="75">
        <f t="shared" si="10"/>
        <v>447046</v>
      </c>
      <c r="K28" s="96">
        <f>SUM(K26:K27)</f>
        <v>13213</v>
      </c>
      <c r="L28" s="127">
        <f>SUM(L26:L27)</f>
        <v>460259</v>
      </c>
      <c r="M28" s="96"/>
      <c r="N28" s="75">
        <f t="shared" si="10"/>
        <v>453322</v>
      </c>
      <c r="O28" s="75">
        <f t="shared" si="10"/>
        <v>29066</v>
      </c>
      <c r="P28" s="75">
        <f t="shared" si="10"/>
        <v>15156</v>
      </c>
      <c r="Q28" s="75">
        <f t="shared" si="10"/>
        <v>18639</v>
      </c>
      <c r="R28" s="75">
        <f t="shared" si="10"/>
        <v>14725</v>
      </c>
      <c r="S28" s="75">
        <f aca="true" t="shared" si="11" ref="S28:AF28">SUM(S26:S27)</f>
        <v>218177</v>
      </c>
      <c r="T28" s="75">
        <f t="shared" si="11"/>
        <v>107391</v>
      </c>
      <c r="U28" s="75">
        <f t="shared" si="11"/>
        <v>127341</v>
      </c>
      <c r="V28" s="75">
        <f t="shared" si="11"/>
        <v>2795</v>
      </c>
      <c r="W28" s="75">
        <f t="shared" si="11"/>
        <v>316175</v>
      </c>
      <c r="X28" s="75">
        <f t="shared" si="11"/>
        <v>33206</v>
      </c>
      <c r="Y28" s="76"/>
      <c r="Z28" s="75">
        <f t="shared" si="11"/>
        <v>121600</v>
      </c>
      <c r="AA28" s="75">
        <f>SUM(AA26:AA27)</f>
        <v>149000</v>
      </c>
      <c r="AB28" s="75">
        <f t="shared" si="11"/>
        <v>58310</v>
      </c>
      <c r="AC28" s="42">
        <f t="shared" si="11"/>
        <v>6470</v>
      </c>
      <c r="AD28" s="42">
        <f>SUM(AD26:AD27)</f>
        <v>82333</v>
      </c>
      <c r="AE28" s="42">
        <f t="shared" si="11"/>
        <v>340439</v>
      </c>
      <c r="AF28" s="42">
        <f t="shared" si="11"/>
        <v>16371</v>
      </c>
      <c r="AG28" s="42">
        <f aca="true" t="shared" si="12" ref="AG28:AQ28">SUM(AG26:AG27)</f>
        <v>15755</v>
      </c>
      <c r="AH28" s="42">
        <f t="shared" si="12"/>
        <v>6721</v>
      </c>
      <c r="AI28" s="42">
        <f t="shared" si="12"/>
        <v>16546</v>
      </c>
      <c r="AJ28" s="42">
        <f t="shared" si="12"/>
        <v>12578</v>
      </c>
      <c r="AK28" s="77"/>
      <c r="AL28" s="42">
        <f t="shared" si="12"/>
        <v>28663</v>
      </c>
      <c r="AM28" s="42">
        <f>SUM(AM26:AM27)</f>
        <v>1056</v>
      </c>
      <c r="AN28" s="42">
        <f>SUM(AN26:AN27)</f>
        <v>7604</v>
      </c>
      <c r="AO28" s="42">
        <f>SUM(AO26:AO27)</f>
        <v>2837</v>
      </c>
      <c r="AP28" s="42">
        <f t="shared" si="12"/>
        <v>15086</v>
      </c>
      <c r="AQ28" s="42">
        <f t="shared" si="12"/>
        <v>16811</v>
      </c>
      <c r="AR28" s="42">
        <f>SUM(AR26:AR27)</f>
        <v>12500</v>
      </c>
      <c r="AS28" s="42">
        <f>SUM(AS26:AS27)</f>
        <v>3491</v>
      </c>
      <c r="AT28" s="77"/>
      <c r="AU28" s="42">
        <f aca="true" t="shared" si="13" ref="AU28:AZ28">SUM(AU26:AU27)</f>
        <v>5400</v>
      </c>
      <c r="AV28" s="42">
        <f t="shared" si="13"/>
        <v>0</v>
      </c>
      <c r="AW28" s="42">
        <f t="shared" si="13"/>
        <v>18750</v>
      </c>
      <c r="AX28" s="42">
        <f t="shared" si="13"/>
        <v>10000</v>
      </c>
      <c r="AY28" s="42">
        <f t="shared" si="13"/>
        <v>9000</v>
      </c>
      <c r="AZ28" s="42">
        <f t="shared" si="13"/>
        <v>0</v>
      </c>
      <c r="BA28" s="42">
        <f aca="true" t="shared" si="14" ref="BA28:BG28">SUM(BA26:BA27)</f>
        <v>3000</v>
      </c>
      <c r="BB28" s="77"/>
      <c r="BC28" s="42">
        <f t="shared" si="14"/>
        <v>63249</v>
      </c>
      <c r="BD28" s="42">
        <f t="shared" si="14"/>
        <v>19321</v>
      </c>
      <c r="BE28" s="42">
        <f t="shared" si="14"/>
        <v>23773</v>
      </c>
      <c r="BF28" s="42">
        <f t="shared" si="14"/>
        <v>3000</v>
      </c>
      <c r="BG28" s="42">
        <f t="shared" si="14"/>
        <v>0</v>
      </c>
      <c r="BH28" s="134">
        <f t="shared" si="0"/>
        <v>4373223</v>
      </c>
      <c r="BI28" s="135">
        <f t="shared" si="1"/>
        <v>180263</v>
      </c>
      <c r="BJ28" s="136">
        <f t="shared" si="5"/>
        <v>4553486</v>
      </c>
      <c r="BL28" s="133"/>
    </row>
    <row r="29" spans="1:62" s="23" customFormat="1" ht="8.25" customHeight="1">
      <c r="A29" s="20"/>
      <c r="B29" s="80"/>
      <c r="C29" s="20"/>
      <c r="D29" s="20"/>
      <c r="E29" s="20"/>
      <c r="F29" s="20"/>
      <c r="G29" s="20"/>
      <c r="H29" s="20"/>
      <c r="I29" s="20"/>
      <c r="J29" s="21"/>
      <c r="K29" s="21"/>
      <c r="L29" s="21"/>
      <c r="M29" s="80"/>
      <c r="N29" s="21"/>
      <c r="O29" s="21"/>
      <c r="P29" s="21"/>
      <c r="Q29" s="21"/>
      <c r="R29" s="21"/>
      <c r="S29" s="20"/>
      <c r="T29" s="20"/>
      <c r="U29" s="20"/>
      <c r="V29" s="20"/>
      <c r="W29" s="20"/>
      <c r="X29" s="20"/>
      <c r="Y29" s="80"/>
      <c r="Z29" s="20"/>
      <c r="AA29" s="20"/>
      <c r="AB29" s="20"/>
      <c r="AC29" s="22"/>
      <c r="AD29" s="22"/>
      <c r="AE29" s="22"/>
      <c r="AF29" s="22"/>
      <c r="AG29" s="22"/>
      <c r="AH29" s="22"/>
      <c r="AI29" s="22"/>
      <c r="AJ29" s="22"/>
      <c r="AK29" s="79"/>
      <c r="AL29" s="22"/>
      <c r="AM29" s="22"/>
      <c r="AN29" s="22"/>
      <c r="AO29" s="22"/>
      <c r="AP29" s="22"/>
      <c r="AQ29" s="22"/>
      <c r="AR29" s="22"/>
      <c r="AS29" s="22"/>
      <c r="AT29" s="79"/>
      <c r="AU29" s="22"/>
      <c r="AV29" s="22"/>
      <c r="AW29" s="22"/>
      <c r="AX29" s="22"/>
      <c r="AY29" s="22"/>
      <c r="AZ29" s="22"/>
      <c r="BA29" s="22"/>
      <c r="BB29" s="79"/>
      <c r="BC29" s="22"/>
      <c r="BD29" s="22"/>
      <c r="BE29" s="22"/>
      <c r="BF29" s="22"/>
      <c r="BG29" s="22"/>
      <c r="BH29" s="43"/>
      <c r="BI29" s="43"/>
      <c r="BJ29" s="43"/>
    </row>
    <row r="30" spans="3:62" s="24" customFormat="1" ht="21">
      <c r="C30" s="25"/>
      <c r="D30" s="25"/>
      <c r="E30" s="25"/>
      <c r="F30" s="25"/>
      <c r="G30" s="25"/>
      <c r="H30" s="25"/>
      <c r="I30" s="26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L30" s="25"/>
      <c r="AM30" s="25"/>
      <c r="AN30" s="25"/>
      <c r="AY30" s="39"/>
      <c r="BC30" s="139" t="s">
        <v>64</v>
      </c>
      <c r="BD30" s="139"/>
      <c r="BG30" s="40" t="s">
        <v>65</v>
      </c>
      <c r="BH30" s="39"/>
      <c r="BI30" s="39"/>
      <c r="BJ30" s="39"/>
    </row>
    <row r="31" spans="1:62" s="27" customFormat="1" ht="21">
      <c r="A31" s="28"/>
      <c r="B31" s="82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82"/>
      <c r="O31" s="29"/>
      <c r="V31" s="31"/>
      <c r="Y31" s="32"/>
      <c r="AK31" s="32"/>
      <c r="AT31" s="32"/>
      <c r="BB31" s="32"/>
      <c r="BH31" s="44"/>
      <c r="BI31" s="44"/>
      <c r="BJ31" s="44"/>
    </row>
    <row r="32" spans="12:62" s="32" customFormat="1" ht="21">
      <c r="L32" s="29"/>
      <c r="BH32" s="45"/>
      <c r="BI32" s="45"/>
      <c r="BJ32" s="45"/>
    </row>
    <row r="33" spans="2:62" s="27" customFormat="1" ht="21">
      <c r="B33" s="32"/>
      <c r="I33" s="30"/>
      <c r="M33" s="32"/>
      <c r="Y33" s="32"/>
      <c r="AK33" s="32"/>
      <c r="AT33" s="32"/>
      <c r="BB33" s="32"/>
      <c r="BH33" s="44"/>
      <c r="BI33" s="44"/>
      <c r="BJ33" s="44"/>
    </row>
  </sheetData>
  <sheetProtection/>
  <mergeCells count="24">
    <mergeCell ref="BJ8:BJ10"/>
    <mergeCell ref="A6:I6"/>
    <mergeCell ref="BB8:BB10"/>
    <mergeCell ref="BF8:BF9"/>
    <mergeCell ref="C8:E8"/>
    <mergeCell ref="J8:L8"/>
    <mergeCell ref="J9:L9"/>
    <mergeCell ref="F8:H8"/>
    <mergeCell ref="A28:B28"/>
    <mergeCell ref="B8:B10"/>
    <mergeCell ref="A8:A10"/>
    <mergeCell ref="F9:H9"/>
    <mergeCell ref="A4:L4"/>
    <mergeCell ref="BI8:BI10"/>
    <mergeCell ref="A3:L3"/>
    <mergeCell ref="A2:L2"/>
    <mergeCell ref="A1:L1"/>
    <mergeCell ref="BC30:BD30"/>
    <mergeCell ref="BH8:BH10"/>
    <mergeCell ref="M8:M10"/>
    <mergeCell ref="AT8:AT10"/>
    <mergeCell ref="Y8:Y10"/>
    <mergeCell ref="C9:E9"/>
    <mergeCell ref="A26:B26"/>
  </mergeCells>
  <printOptions/>
  <pageMargins left="0.6299212598425197" right="0" top="0.35433070866141736" bottom="0.15748031496062992" header="0.31496062992125984" footer="0.31496062992125984"/>
  <pageSetup fitToWidth="6" horizontalDpi="600" verticalDpi="600" orientation="landscape" paperSize="9" scale="60" r:id="rId3"/>
  <colBreaks count="5" manualBreakCount="5">
    <brk id="12" max="29" man="1"/>
    <brk id="24" max="28" man="1"/>
    <brk id="36" max="28" man="1"/>
    <brk id="45" max="28" man="1"/>
    <brk id="53" max="28" man="1"/>
  </colBreaks>
  <ignoredErrors>
    <ignoredError sqref="E26:H26 L26 O26:Q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zoomScale="85" zoomScaleNormal="85" workbookViewId="0" topLeftCell="B1">
      <selection activeCell="B5" sqref="B5:F5"/>
    </sheetView>
  </sheetViews>
  <sheetFormatPr defaultColWidth="9.00390625" defaultRowHeight="16.5"/>
  <cols>
    <col min="1" max="1" width="5.00390625" style="9" customWidth="1"/>
    <col min="2" max="2" width="7.625" style="9" customWidth="1"/>
    <col min="3" max="3" width="42.75390625" style="9" bestFit="1" customWidth="1"/>
    <col min="4" max="4" width="12.25390625" style="111" customWidth="1"/>
    <col min="5" max="5" width="11.25390625" style="11" customWidth="1"/>
    <col min="6" max="6" width="12.75390625" style="7" customWidth="1"/>
    <col min="7" max="7" width="11.625" style="37" customWidth="1"/>
    <col min="8" max="16384" width="9.00390625" style="9" customWidth="1"/>
  </cols>
  <sheetData>
    <row r="1" spans="2:7" s="60" customFormat="1" ht="15.75">
      <c r="B1" s="160" t="s">
        <v>127</v>
      </c>
      <c r="C1" s="160"/>
      <c r="D1" s="160"/>
      <c r="E1" s="160"/>
      <c r="F1" s="160"/>
      <c r="G1" s="160"/>
    </row>
    <row r="2" spans="2:7" s="60" customFormat="1" ht="15.75">
      <c r="B2" s="159" t="s">
        <v>141</v>
      </c>
      <c r="C2" s="159"/>
      <c r="D2" s="159"/>
      <c r="E2" s="159"/>
      <c r="F2" s="159"/>
      <c r="G2" s="159"/>
    </row>
    <row r="3" spans="2:7" s="60" customFormat="1" ht="15.75">
      <c r="B3" s="159" t="s">
        <v>126</v>
      </c>
      <c r="C3" s="159"/>
      <c r="D3" s="159"/>
      <c r="E3" s="159"/>
      <c r="F3" s="159"/>
      <c r="G3" s="159"/>
    </row>
    <row r="4" spans="2:7" s="60" customFormat="1" ht="15.75">
      <c r="B4" s="159" t="s">
        <v>125</v>
      </c>
      <c r="C4" s="159"/>
      <c r="D4" s="159"/>
      <c r="E4" s="159"/>
      <c r="F4" s="159"/>
      <c r="G4" s="159"/>
    </row>
    <row r="5" spans="2:7" ht="15">
      <c r="B5" s="161"/>
      <c r="C5" s="161"/>
      <c r="D5" s="161"/>
      <c r="E5" s="161"/>
      <c r="F5" s="161"/>
      <c r="G5" s="35"/>
    </row>
    <row r="6" spans="2:7" ht="15.75">
      <c r="B6" s="158" t="s">
        <v>56</v>
      </c>
      <c r="C6" s="158"/>
      <c r="D6" s="158"/>
      <c r="E6" s="158"/>
      <c r="F6" s="158"/>
      <c r="G6" s="158"/>
    </row>
    <row r="7" spans="2:7" ht="15">
      <c r="B7" s="10"/>
      <c r="C7" s="10"/>
      <c r="D7" s="10"/>
      <c r="E7" s="10"/>
      <c r="F7" s="10"/>
      <c r="G7" s="10"/>
    </row>
    <row r="8" spans="2:7" ht="78.75">
      <c r="B8" s="54"/>
      <c r="C8" s="55"/>
      <c r="D8" s="99" t="s">
        <v>100</v>
      </c>
      <c r="E8" s="114" t="s">
        <v>131</v>
      </c>
      <c r="F8" s="112" t="s">
        <v>66</v>
      </c>
      <c r="G8" s="124" t="s">
        <v>97</v>
      </c>
    </row>
    <row r="9" spans="2:7" s="12" customFormat="1" ht="30">
      <c r="B9" s="52" t="s">
        <v>6</v>
      </c>
      <c r="C9" s="53" t="s">
        <v>7</v>
      </c>
      <c r="D9" s="100">
        <v>13627</v>
      </c>
      <c r="E9" s="115">
        <v>0</v>
      </c>
      <c r="F9" s="101">
        <v>0</v>
      </c>
      <c r="G9" s="119">
        <f aca="true" t="shared" si="0" ref="G9:G30">SUM(D9:F9)</f>
        <v>13627</v>
      </c>
    </row>
    <row r="10" spans="2:7" s="12" customFormat="1" ht="30">
      <c r="B10" s="3" t="s">
        <v>8</v>
      </c>
      <c r="C10" s="1" t="s">
        <v>9</v>
      </c>
      <c r="D10" s="100">
        <v>1778894</v>
      </c>
      <c r="E10" s="115">
        <v>0</v>
      </c>
      <c r="F10" s="101">
        <v>0</v>
      </c>
      <c r="G10" s="119">
        <f t="shared" si="0"/>
        <v>1778894</v>
      </c>
    </row>
    <row r="11" spans="2:7" s="12" customFormat="1" ht="15">
      <c r="B11" s="3" t="s">
        <v>10</v>
      </c>
      <c r="C11" s="1" t="s">
        <v>11</v>
      </c>
      <c r="D11" s="100">
        <v>162661</v>
      </c>
      <c r="E11" s="115">
        <v>0</v>
      </c>
      <c r="F11" s="101">
        <v>0</v>
      </c>
      <c r="G11" s="119">
        <f t="shared" si="0"/>
        <v>162661</v>
      </c>
    </row>
    <row r="12" spans="2:7" s="12" customFormat="1" ht="15">
      <c r="B12" s="3" t="s">
        <v>12</v>
      </c>
      <c r="C12" s="1" t="s">
        <v>52</v>
      </c>
      <c r="D12" s="100">
        <v>20809</v>
      </c>
      <c r="E12" s="115">
        <v>0</v>
      </c>
      <c r="F12" s="101">
        <v>0</v>
      </c>
      <c r="G12" s="119">
        <f t="shared" si="0"/>
        <v>20809</v>
      </c>
    </row>
    <row r="13" spans="2:7" s="12" customFormat="1" ht="15">
      <c r="B13" s="3" t="s">
        <v>51</v>
      </c>
      <c r="C13" s="1" t="s">
        <v>53</v>
      </c>
      <c r="D13" s="100">
        <f>777+7696</f>
        <v>8473</v>
      </c>
      <c r="E13" s="115">
        <v>0</v>
      </c>
      <c r="F13" s="101">
        <v>0</v>
      </c>
      <c r="G13" s="119">
        <f t="shared" si="0"/>
        <v>8473</v>
      </c>
    </row>
    <row r="14" spans="2:7" s="12" customFormat="1" ht="15">
      <c r="B14" s="3" t="s">
        <v>13</v>
      </c>
      <c r="C14" s="1" t="s">
        <v>14</v>
      </c>
      <c r="D14" s="101">
        <f>1300+10319</f>
        <v>11619</v>
      </c>
      <c r="E14" s="116">
        <v>0</v>
      </c>
      <c r="F14" s="101">
        <v>0</v>
      </c>
      <c r="G14" s="119">
        <f t="shared" si="0"/>
        <v>11619</v>
      </c>
    </row>
    <row r="15" spans="2:7" s="12" customFormat="1" ht="15">
      <c r="B15" s="3" t="s">
        <v>15</v>
      </c>
      <c r="C15" s="1" t="s">
        <v>16</v>
      </c>
      <c r="D15" s="101">
        <v>3100</v>
      </c>
      <c r="E15" s="116">
        <v>0</v>
      </c>
      <c r="F15" s="101">
        <v>0</v>
      </c>
      <c r="G15" s="119">
        <f t="shared" si="0"/>
        <v>3100</v>
      </c>
    </row>
    <row r="16" spans="2:7" s="12" customFormat="1" ht="15">
      <c r="B16" s="3" t="s">
        <v>17</v>
      </c>
      <c r="C16" s="1" t="s">
        <v>18</v>
      </c>
      <c r="D16" s="101">
        <v>490</v>
      </c>
      <c r="E16" s="116">
        <v>0</v>
      </c>
      <c r="F16" s="101">
        <v>0</v>
      </c>
      <c r="G16" s="119">
        <f t="shared" si="0"/>
        <v>490</v>
      </c>
    </row>
    <row r="17" spans="2:7" s="12" customFormat="1" ht="15">
      <c r="B17" s="3" t="s">
        <v>19</v>
      </c>
      <c r="C17" s="1" t="s">
        <v>20</v>
      </c>
      <c r="D17" s="101">
        <v>1000</v>
      </c>
      <c r="E17" s="116">
        <v>0</v>
      </c>
      <c r="F17" s="101">
        <v>0</v>
      </c>
      <c r="G17" s="119">
        <f t="shared" si="0"/>
        <v>1000</v>
      </c>
    </row>
    <row r="18" spans="2:7" s="12" customFormat="1" ht="15">
      <c r="B18" s="3" t="s">
        <v>46</v>
      </c>
      <c r="C18" s="1" t="s">
        <v>47</v>
      </c>
      <c r="D18" s="101">
        <v>500</v>
      </c>
      <c r="E18" s="116">
        <v>0</v>
      </c>
      <c r="F18" s="101">
        <v>0</v>
      </c>
      <c r="G18" s="119">
        <f t="shared" si="0"/>
        <v>500</v>
      </c>
    </row>
    <row r="19" spans="2:7" s="12" customFormat="1" ht="30">
      <c r="B19" s="3" t="s">
        <v>21</v>
      </c>
      <c r="C19" s="1" t="s">
        <v>22</v>
      </c>
      <c r="D19" s="101">
        <v>20000</v>
      </c>
      <c r="E19" s="116">
        <v>0</v>
      </c>
      <c r="F19" s="101">
        <v>0</v>
      </c>
      <c r="G19" s="119">
        <f t="shared" si="0"/>
        <v>20000</v>
      </c>
    </row>
    <row r="20" spans="2:7" s="12" customFormat="1" ht="30">
      <c r="B20" s="3" t="s">
        <v>23</v>
      </c>
      <c r="C20" s="1" t="s">
        <v>24</v>
      </c>
      <c r="D20" s="100">
        <v>983352</v>
      </c>
      <c r="E20" s="115">
        <v>180263</v>
      </c>
      <c r="F20" s="101">
        <v>0</v>
      </c>
      <c r="G20" s="119">
        <f t="shared" si="0"/>
        <v>1163615</v>
      </c>
    </row>
    <row r="21" spans="2:7" s="12" customFormat="1" ht="60">
      <c r="B21" s="3" t="s">
        <v>25</v>
      </c>
      <c r="C21" s="1" t="s">
        <v>26</v>
      </c>
      <c r="D21" s="100">
        <v>100413</v>
      </c>
      <c r="E21" s="115">
        <v>0</v>
      </c>
      <c r="F21" s="101">
        <v>0</v>
      </c>
      <c r="G21" s="119">
        <f t="shared" si="0"/>
        <v>100413</v>
      </c>
    </row>
    <row r="22" spans="2:7" s="12" customFormat="1" ht="15">
      <c r="B22" s="3" t="s">
        <v>27</v>
      </c>
      <c r="C22" s="1" t="s">
        <v>28</v>
      </c>
      <c r="D22" s="100">
        <v>699973</v>
      </c>
      <c r="E22" s="115">
        <v>0</v>
      </c>
      <c r="F22" s="101">
        <v>0</v>
      </c>
      <c r="G22" s="119">
        <f t="shared" si="0"/>
        <v>699973</v>
      </c>
    </row>
    <row r="23" spans="2:7" s="12" customFormat="1" ht="30">
      <c r="B23" s="4" t="s">
        <v>27</v>
      </c>
      <c r="C23" s="1" t="s">
        <v>54</v>
      </c>
      <c r="D23" s="100">
        <v>20609</v>
      </c>
      <c r="E23" s="115">
        <v>0</v>
      </c>
      <c r="F23" s="101">
        <v>0</v>
      </c>
      <c r="G23" s="119">
        <f t="shared" si="0"/>
        <v>20609</v>
      </c>
    </row>
    <row r="24" spans="2:7" s="12" customFormat="1" ht="30">
      <c r="B24" s="3" t="s">
        <v>29</v>
      </c>
      <c r="C24" s="1" t="s">
        <v>55</v>
      </c>
      <c r="D24" s="100">
        <v>28073</v>
      </c>
      <c r="E24" s="115">
        <v>0</v>
      </c>
      <c r="F24" s="101">
        <v>0</v>
      </c>
      <c r="G24" s="119">
        <f t="shared" si="0"/>
        <v>28073</v>
      </c>
    </row>
    <row r="25" spans="2:7" s="12" customFormat="1" ht="30">
      <c r="B25" s="3" t="s">
        <v>30</v>
      </c>
      <c r="C25" s="1" t="s">
        <v>31</v>
      </c>
      <c r="D25" s="100">
        <f>D26+D27</f>
        <v>200000</v>
      </c>
      <c r="E25" s="115">
        <v>0</v>
      </c>
      <c r="F25" s="101">
        <v>0</v>
      </c>
      <c r="G25" s="119">
        <f t="shared" si="0"/>
        <v>200000</v>
      </c>
    </row>
    <row r="26" spans="2:7" s="12" customFormat="1" ht="15">
      <c r="B26" s="48" t="s">
        <v>114</v>
      </c>
      <c r="C26" s="87" t="s">
        <v>48</v>
      </c>
      <c r="D26" s="102">
        <v>100000</v>
      </c>
      <c r="E26" s="117">
        <v>0</v>
      </c>
      <c r="F26" s="101">
        <v>0</v>
      </c>
      <c r="G26" s="119">
        <f t="shared" si="0"/>
        <v>100000</v>
      </c>
    </row>
    <row r="27" spans="2:7" s="12" customFormat="1" ht="15">
      <c r="B27" s="48" t="s">
        <v>32</v>
      </c>
      <c r="C27" s="87" t="s">
        <v>33</v>
      </c>
      <c r="D27" s="103">
        <v>100000</v>
      </c>
      <c r="E27" s="118">
        <v>0</v>
      </c>
      <c r="F27" s="101">
        <v>0</v>
      </c>
      <c r="G27" s="119">
        <f t="shared" si="0"/>
        <v>100000</v>
      </c>
    </row>
    <row r="28" spans="2:7" s="12" customFormat="1" ht="15">
      <c r="B28" s="3" t="s">
        <v>34</v>
      </c>
      <c r="C28" s="1" t="s">
        <v>35</v>
      </c>
      <c r="D28" s="100">
        <v>31700</v>
      </c>
      <c r="E28" s="115">
        <v>0</v>
      </c>
      <c r="F28" s="101">
        <f>120-29</f>
        <v>91</v>
      </c>
      <c r="G28" s="119">
        <f t="shared" si="0"/>
        <v>31791</v>
      </c>
    </row>
    <row r="29" spans="2:7" s="12" customFormat="1" ht="15">
      <c r="B29" s="3" t="s">
        <v>36</v>
      </c>
      <c r="C29" s="3" t="s">
        <v>37</v>
      </c>
      <c r="D29" s="101">
        <v>15000</v>
      </c>
      <c r="E29" s="116">
        <v>0</v>
      </c>
      <c r="F29" s="101">
        <f>13617-2574</f>
        <v>11043</v>
      </c>
      <c r="G29" s="119">
        <f t="shared" si="0"/>
        <v>26043</v>
      </c>
    </row>
    <row r="30" spans="2:7" s="12" customFormat="1" ht="30">
      <c r="B30" s="3" t="s">
        <v>38</v>
      </c>
      <c r="C30" s="1" t="s">
        <v>39</v>
      </c>
      <c r="D30" s="101">
        <f>57000+6107</f>
        <v>63107</v>
      </c>
      <c r="E30" s="116">
        <v>0</v>
      </c>
      <c r="F30" s="101">
        <f>2013+703</f>
        <v>2716</v>
      </c>
      <c r="G30" s="119">
        <f t="shared" si="0"/>
        <v>65823</v>
      </c>
    </row>
    <row r="31" spans="2:7" s="12" customFormat="1" ht="15">
      <c r="B31" s="3"/>
      <c r="C31" s="2" t="s">
        <v>40</v>
      </c>
      <c r="D31" s="104">
        <f>D30+D29+D28+D25+D24+D23+D22+D21+D20+D19+D18+D17+D16+D15+D14+D13+D12+D11+D10+D9</f>
        <v>4163400</v>
      </c>
      <c r="E31" s="119">
        <f>E30+E29+E28+E25+E24+E23+E22+E21+E20+E19+E18+E17+E16+E15+E14+E13+E12+E11+E10+E9</f>
        <v>180263</v>
      </c>
      <c r="F31" s="104">
        <f>F30+F29+F28+F25+F24+F23+F22+F21+F20+F19+F18+F17+F16+F15+F14+F13+F12+F11+F10+F9</f>
        <v>13850</v>
      </c>
      <c r="G31" s="119">
        <f>G30+G29+G28+G25+G24+G23+G22+G21+G20+G19+G18+G17+G16+G15+G14+G13+G12+G11+G10+G9</f>
        <v>4357513</v>
      </c>
    </row>
    <row r="32" spans="2:7" s="12" customFormat="1" ht="15">
      <c r="B32" s="3"/>
      <c r="C32" s="1" t="s">
        <v>49</v>
      </c>
      <c r="D32" s="105">
        <v>0</v>
      </c>
      <c r="E32" s="120">
        <v>0</v>
      </c>
      <c r="F32" s="105">
        <v>0</v>
      </c>
      <c r="G32" s="119">
        <f>SUM(D32:F32)</f>
        <v>0</v>
      </c>
    </row>
    <row r="33" spans="2:7" s="12" customFormat="1" ht="15">
      <c r="B33" s="3"/>
      <c r="C33" s="84" t="s">
        <v>103</v>
      </c>
      <c r="D33" s="104">
        <f>SUM(D31:D32)</f>
        <v>4163400</v>
      </c>
      <c r="E33" s="119">
        <f>SUM(E31:E32)</f>
        <v>180263</v>
      </c>
      <c r="F33" s="104">
        <f>SUM(F31:F32)</f>
        <v>13850</v>
      </c>
      <c r="G33" s="119">
        <f>SUM(G31:G32)</f>
        <v>4357513</v>
      </c>
    </row>
    <row r="34" spans="2:7" s="12" customFormat="1" ht="15">
      <c r="B34" s="5"/>
      <c r="C34" s="83" t="s">
        <v>101</v>
      </c>
      <c r="D34" s="106">
        <f>80494+102961+77</f>
        <v>183532</v>
      </c>
      <c r="E34" s="121">
        <v>0</v>
      </c>
      <c r="F34" s="108">
        <v>12441</v>
      </c>
      <c r="G34" s="123">
        <f>SUM(D34:F34)</f>
        <v>195973</v>
      </c>
    </row>
    <row r="35" spans="2:7" s="86" customFormat="1" ht="15.75">
      <c r="B35" s="6"/>
      <c r="C35" s="85" t="s">
        <v>104</v>
      </c>
      <c r="D35" s="107">
        <f>SUM(D33:D34)</f>
        <v>4346932</v>
      </c>
      <c r="E35" s="122">
        <f>SUM(E33:E34)</f>
        <v>180263</v>
      </c>
      <c r="F35" s="107">
        <f>SUM(F33:F34)</f>
        <v>26291</v>
      </c>
      <c r="G35" s="122">
        <f>SUM(G33:G34)</f>
        <v>4553486</v>
      </c>
    </row>
    <row r="36" spans="2:7" s="12" customFormat="1" ht="15">
      <c r="B36" s="3"/>
      <c r="C36" s="83" t="s">
        <v>102</v>
      </c>
      <c r="D36" s="108">
        <v>0</v>
      </c>
      <c r="E36" s="123">
        <v>0</v>
      </c>
      <c r="F36" s="113">
        <v>0</v>
      </c>
      <c r="G36" s="123">
        <f>G35-'IZDEVUMI 2018'!BJ28</f>
        <v>0</v>
      </c>
    </row>
    <row r="37" spans="2:7" ht="15">
      <c r="B37" s="13"/>
      <c r="C37" s="13"/>
      <c r="D37" s="14"/>
      <c r="E37" s="14"/>
      <c r="F37" s="13"/>
      <c r="G37" s="36"/>
    </row>
    <row r="38" spans="3:6" ht="15">
      <c r="C38" s="157" t="s">
        <v>140</v>
      </c>
      <c r="D38" s="157"/>
      <c r="E38" s="157"/>
      <c r="F38" s="157"/>
    </row>
    <row r="40" spans="3:5" ht="15">
      <c r="C40" s="15"/>
      <c r="D40" s="109"/>
      <c r="E40" s="16"/>
    </row>
    <row r="41" spans="4:5" ht="15">
      <c r="D41" s="110"/>
      <c r="E41" s="17"/>
    </row>
  </sheetData>
  <sheetProtection/>
  <mergeCells count="7">
    <mergeCell ref="C38:F38"/>
    <mergeCell ref="B6:G6"/>
    <mergeCell ref="B4:G4"/>
    <mergeCell ref="B3:G3"/>
    <mergeCell ref="B1:G1"/>
    <mergeCell ref="B5:F5"/>
    <mergeCell ref="B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ignoredErrors>
    <ignoredError sqref="D34 G33:G34 G3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</dc:creator>
  <cp:keywords/>
  <dc:description/>
  <cp:lastModifiedBy>Darbiniece</cp:lastModifiedBy>
  <cp:lastPrinted>2018-10-26T09:52:39Z</cp:lastPrinted>
  <dcterms:created xsi:type="dcterms:W3CDTF">2015-12-08T13:00:32Z</dcterms:created>
  <dcterms:modified xsi:type="dcterms:W3CDTF">2018-10-26T09:52:49Z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2.2.1</vt:lpwstr>
  </property>
</Properties>
</file>